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burke\Downloads\"/>
    </mc:Choice>
  </mc:AlternateContent>
  <xr:revisionPtr revIDLastSave="0" documentId="13_ncr:1_{4ED910E1-ADAE-4B60-A6F2-8EB5C8BF623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Flow Calculation" sheetId="3" r:id="rId1"/>
    <sheet name="System GPM load" sheetId="2" state="hidden" r:id="rId2"/>
    <sheet name="Ebara Pump Sizing Link" sheetId="4" state="hidden" r:id="rId3"/>
  </sheets>
  <definedNames>
    <definedName name="_Regression_Int" localSheetId="0" hidden="1">1</definedName>
    <definedName name="_xlnm.Print_Area" localSheetId="0">'Flow Calculation'!$A$2:$K$114</definedName>
    <definedName name="Print_Area_MI" localSheetId="0">'Flow Calculation'!$A$2:$I$102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4" i="2" l="1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  <c r="B105" i="3" s="1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4" i="3"/>
  <c r="I45" i="3"/>
  <c r="I46" i="3"/>
  <c r="I48" i="3"/>
  <c r="I49" i="3"/>
  <c r="I50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3" i="3"/>
  <c r="E97" i="3"/>
  <c r="E98" i="3"/>
  <c r="I94" i="3" l="1"/>
  <c r="B107" i="3" s="1"/>
  <c r="C104" i="3"/>
  <c r="C103" i="3"/>
  <c r="B106" i="3"/>
  <c r="B111" i="3" s="1"/>
  <c r="C110" i="3" l="1"/>
  <c r="B110" i="3"/>
  <c r="C111" i="3" l="1"/>
  <c r="B108" i="3" s="1"/>
  <c r="I96" i="3" s="1"/>
  <c r="I98" i="3" s="1"/>
  <c r="I99" i="3" s="1"/>
  <c r="I101" i="3" s="1"/>
  <c r="I102" i="3" s="1"/>
</calcChain>
</file>

<file path=xl/sharedStrings.xml><?xml version="1.0" encoding="utf-8"?>
<sst xmlns="http://schemas.openxmlformats.org/spreadsheetml/2006/main" count="215" uniqueCount="157">
  <si>
    <t>Project:</t>
  </si>
  <si>
    <t>Page:</t>
  </si>
  <si>
    <r>
      <t>S</t>
    </r>
    <r>
      <rPr>
        <sz val="10"/>
        <rFont val="Arial"/>
        <family val="2"/>
      </rPr>
      <t>ubject:</t>
    </r>
  </si>
  <si>
    <t>Calc. By:</t>
  </si>
  <si>
    <t>Date:</t>
  </si>
  <si>
    <t>Checked By:</t>
  </si>
  <si>
    <t>Hospital</t>
  </si>
  <si>
    <t>Hotel</t>
  </si>
  <si>
    <t>Apt./Office</t>
  </si>
  <si>
    <t>Fixture Flow units</t>
  </si>
  <si>
    <t>Total SYSTEM Peak Flow (GPM)</t>
  </si>
  <si>
    <t>GPM</t>
  </si>
  <si>
    <t>Enter this value in SubTotal GPM above</t>
  </si>
  <si>
    <t>Unknown Flow = X</t>
  </si>
  <si>
    <t>Select from total system Peak Flow</t>
  </si>
  <si>
    <t>Calculated F.U. =</t>
  </si>
  <si>
    <t>Low GPM =</t>
  </si>
  <si>
    <t>High GPM =</t>
  </si>
  <si>
    <t>Low F.U. =</t>
  </si>
  <si>
    <t>High F.U. =</t>
  </si>
  <si>
    <t>Friction Loss (PSI/FT)</t>
  </si>
  <si>
    <t>Modified FU to GPM CALC FROM MODIFIED HUNTERS</t>
  </si>
  <si>
    <t>Pipe Size (In)</t>
  </si>
  <si>
    <t>FPS</t>
  </si>
  <si>
    <t>(Suggest 5-8 FPS)</t>
  </si>
  <si>
    <t>Flow in CFS</t>
  </si>
  <si>
    <t>Input Velocity</t>
  </si>
  <si>
    <t>Total GPM</t>
  </si>
  <si>
    <t>@ 1 GPM/HP</t>
  </si>
  <si>
    <t>HP</t>
  </si>
  <si>
    <t>@ 0.1 GPM/TON</t>
  </si>
  <si>
    <t xml:space="preserve">TONS AC </t>
  </si>
  <si>
    <t>Sub-Total GPM</t>
  </si>
  <si>
    <t>@   GPM</t>
  </si>
  <si>
    <t>Other Flow</t>
  </si>
  <si>
    <t>Total FU</t>
  </si>
  <si>
    <t>Continuous Flow</t>
  </si>
  <si>
    <t>Other Load_____________________</t>
  </si>
  <si>
    <t>Wall Hydrants</t>
  </si>
  <si>
    <t>Hose, Bibb, Interior</t>
  </si>
  <si>
    <t>Water Closet - Flush Valve</t>
  </si>
  <si>
    <t>Water Closet - Flush Tank</t>
  </si>
  <si>
    <t>Washer, Sterlizer, Utensil</t>
  </si>
  <si>
    <t>Washer, Tube</t>
  </si>
  <si>
    <t>Washer, Pipette</t>
  </si>
  <si>
    <t>Washer,Needle</t>
  </si>
  <si>
    <t>Washer, Glove</t>
  </si>
  <si>
    <t>Washer, Formula Bottle</t>
  </si>
  <si>
    <t>Washer, Sterilizer</t>
  </si>
  <si>
    <t>Uninal- Stall or Wall</t>
  </si>
  <si>
    <t>Urinal - Pedestal Flush Valve</t>
  </si>
  <si>
    <t>Sterilizer, Water</t>
  </si>
  <si>
    <t>Sterilizer, Pressure Instrument</t>
  </si>
  <si>
    <t>Sink, Soiled Utility</t>
  </si>
  <si>
    <t>Sink, Clean Utility</t>
  </si>
  <si>
    <t>Sink, Scrub-up</t>
  </si>
  <si>
    <t>Sink, Nurse's Station</t>
  </si>
  <si>
    <t>Sink, Plaster</t>
  </si>
  <si>
    <t>Sink, Pharmacy</t>
  </si>
  <si>
    <t>Sink, Mop</t>
  </si>
  <si>
    <t>Sink, Laboratory and Trough</t>
  </si>
  <si>
    <t>Sink, Laboratory</t>
  </si>
  <si>
    <t>Sink, Formula Room</t>
  </si>
  <si>
    <t>Sink, Floor</t>
  </si>
  <si>
    <t>Sink, Cup</t>
  </si>
  <si>
    <t>Sink, Clinical, Bed Pan Hose</t>
  </si>
  <si>
    <t>Sink, Clinical</t>
  </si>
  <si>
    <t>Sink, Clean-up Room</t>
  </si>
  <si>
    <t>Sink, Central Supply</t>
  </si>
  <si>
    <t>Sink, Barium</t>
  </si>
  <si>
    <t>Sink, Animal Area</t>
  </si>
  <si>
    <t>Shower Head - Public, Mixing Valve</t>
  </si>
  <si>
    <t>Shower Stall - Private, Mixing Valve</t>
  </si>
  <si>
    <t>Shower, Therapeutic</t>
  </si>
  <si>
    <t>Shower, Obstetrical</t>
  </si>
  <si>
    <t>Microscope, Electron</t>
  </si>
  <si>
    <t>Labatory, Treatment</t>
  </si>
  <si>
    <t>Lavatory, Scrub-up</t>
  </si>
  <si>
    <t>Lavatory - Public</t>
  </si>
  <si>
    <t>Lavatory - Private</t>
  </si>
  <si>
    <t>Lavatory, Nursery</t>
  </si>
  <si>
    <t>Lavatory, Dental</t>
  </si>
  <si>
    <t>Lavatory, Barber</t>
  </si>
  <si>
    <t>Laundry Tray (1 to 3)</t>
  </si>
  <si>
    <t>Kitchen Sink</t>
  </si>
  <si>
    <t>Hose, Bed Pan Private</t>
  </si>
  <si>
    <t>Hose, Bed Pan General</t>
  </si>
  <si>
    <t>Garbage Disposal, Sink</t>
  </si>
  <si>
    <t>Floor Drain, Flushing Type</t>
  </si>
  <si>
    <t>2 max</t>
  </si>
  <si>
    <t>Emergency Eyewash Only</t>
  </si>
  <si>
    <t>Emergency Eyewash &amp; Shower</t>
  </si>
  <si>
    <t xml:space="preserve">Drinking Fountain </t>
  </si>
  <si>
    <t>Dishwasher</t>
  </si>
  <si>
    <t>Cuspidor, Dental Chair</t>
  </si>
  <si>
    <t>Cuspidor, Dental and Surgical</t>
  </si>
  <si>
    <t>Clothes Washer (public)</t>
  </si>
  <si>
    <t xml:space="preserve">Clothes Washer (private) </t>
  </si>
  <si>
    <t>Cleaner, Sonic</t>
  </si>
  <si>
    <t>Bidet</t>
  </si>
  <si>
    <t>Bedpan Washer, Steam</t>
  </si>
  <si>
    <t xml:space="preserve">Bathtub </t>
  </si>
  <si>
    <t>Bathroom Group - Flush Tank</t>
  </si>
  <si>
    <t>Bathroom Group - Flush Valve</t>
  </si>
  <si>
    <t>Bath, Sitz</t>
  </si>
  <si>
    <t>Bath, Leg</t>
  </si>
  <si>
    <t>Bath, Immersion</t>
  </si>
  <si>
    <t>Bath, Emergency</t>
  </si>
  <si>
    <t>Bath, Arm</t>
  </si>
  <si>
    <t>Autopsy Table, Waste Disposal</t>
  </si>
  <si>
    <t>Autopsy Table, Sink Faucet</t>
  </si>
  <si>
    <t>Autopsy Table, Flushing Rim</t>
  </si>
  <si>
    <t>Autopsy Table, Flushing Hose</t>
  </si>
  <si>
    <t>Autopsy Table, Aspriator</t>
  </si>
  <si>
    <t>Autopsy Table, Complete</t>
  </si>
  <si>
    <t>Aspirator</t>
  </si>
  <si>
    <t>EXTENSION</t>
  </si>
  <si>
    <t>SFU</t>
  </si>
  <si>
    <t>QTY</t>
  </si>
  <si>
    <t>fixtures handled by city pressure (lower floors).</t>
  </si>
  <si>
    <t>If a booster system is required, use this form to determine peak flow capacity.  Do not include</t>
  </si>
  <si>
    <t>B: Fixture  Flow Units:</t>
  </si>
  <si>
    <t>Engineer</t>
  </si>
  <si>
    <t>SFI Booster</t>
  </si>
  <si>
    <t>Location</t>
  </si>
  <si>
    <t>http://www.pumpsebara.com/pump-selector/selector/</t>
  </si>
  <si>
    <r>
      <t xml:space="preserve">250 gpm or less use a </t>
    </r>
    <r>
      <rPr>
        <i/>
        <shadow/>
        <u/>
        <sz val="24"/>
        <color indexed="8"/>
        <rFont val="Arial"/>
        <family val="2"/>
      </rPr>
      <t>Duplex</t>
    </r>
  </si>
  <si>
    <r>
      <t xml:space="preserve">800 gpm or higher use a </t>
    </r>
    <r>
      <rPr>
        <i/>
        <shadow/>
        <u/>
        <sz val="24"/>
        <color indexed="8"/>
        <rFont val="Arial"/>
        <family val="2"/>
      </rPr>
      <t>Quadraplex</t>
    </r>
  </si>
  <si>
    <r>
      <t xml:space="preserve">250 –800 gpm use a </t>
    </r>
    <r>
      <rPr>
        <i/>
        <shadow/>
        <u/>
        <sz val="24"/>
        <color indexed="8"/>
        <rFont val="Arial"/>
        <family val="2"/>
      </rPr>
      <t>Triplex</t>
    </r>
  </si>
  <si>
    <t xml:space="preserve">Pumps Splits as a percentage of total flow required. </t>
  </si>
  <si>
    <t>*  50/50</t>
  </si>
  <si>
    <t>*  65/65 – most common</t>
  </si>
  <si>
    <t>*  80/80 – most common</t>
  </si>
  <si>
    <t>* 100/100</t>
  </si>
  <si>
    <t>*  20/40/40</t>
  </si>
  <si>
    <t>*  33/33/33</t>
  </si>
  <si>
    <t>*  50/50/50 – most common</t>
  </si>
  <si>
    <t>*  25/25/25/25</t>
  </si>
  <si>
    <t>https://pumpselection.spppumps.com/</t>
  </si>
  <si>
    <t>Ebara pump sizing</t>
  </si>
  <si>
    <t>Intelliquip Pump Sizing</t>
  </si>
  <si>
    <t>rmerullo@gustavopreston.com</t>
  </si>
  <si>
    <t>init</t>
  </si>
  <si>
    <t>Ebara Sizing</t>
  </si>
  <si>
    <t>Select high and low fixture counts using the building type</t>
  </si>
  <si>
    <t>FU Difference</t>
  </si>
  <si>
    <t>GPM Difference</t>
  </si>
  <si>
    <t>Calc FU Minus Low FU</t>
  </si>
  <si>
    <t>Calc GPM as a ration of Calc FU divided by FU Differential time GPM Difference</t>
  </si>
  <si>
    <t>http://extranet.syncroflo.com/quote--order-entry/quote-request-form.aspx</t>
  </si>
  <si>
    <t>Syncroflo Quote Request Form</t>
  </si>
  <si>
    <t>ice makers</t>
  </si>
  <si>
    <t>Apt./Office100</t>
  </si>
  <si>
    <t>Apt./Office300</t>
  </si>
  <si>
    <t>https://www.gustavopreston.com/</t>
  </si>
  <si>
    <t>Syncroflo Booster Calculator</t>
  </si>
  <si>
    <t>Kirloskar Sizing - Intelliquip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</si>
</sst>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0.000_)"/>
    <numFmt numFmtId="166" formatCode="0.00;[Red]0.00"/>
  </numFmts>
  <fonts count="15" x14ac:knownFonts="1">
    <font>
      <sz val="12"/>
      <name val="Helv"/>
    </font>
    <font>
      <sz val="10"/>
      <name val="Arial"/>
    </font>
    <font>
      <sz val="10"/>
      <name val="Arial"/>
      <family val="2"/>
    </font>
    <font>
      <sz val="10"/>
      <name val="Helv"/>
    </font>
    <font>
      <u/>
      <sz val="12"/>
      <color indexed="12"/>
      <name val="Helv"/>
    </font>
    <font>
      <b/>
      <sz val="12"/>
      <name val="Helv"/>
    </font>
    <font>
      <sz val="12"/>
      <name val="Helv"/>
    </font>
    <font>
      <sz val="18"/>
      <name val="Helv"/>
    </font>
    <font>
      <b/>
      <u/>
      <sz val="10"/>
      <name val="Arial"/>
      <family val="2"/>
    </font>
    <font>
      <b/>
      <u/>
      <sz val="12"/>
      <name val="Helv"/>
    </font>
    <font>
      <i/>
      <shadow/>
      <u/>
      <sz val="24"/>
      <color indexed="8"/>
      <name val="Arial"/>
      <family val="2"/>
    </font>
    <font>
      <b/>
      <sz val="14"/>
      <name val="Helv"/>
    </font>
    <font>
      <shadow/>
      <sz val="24"/>
      <color rgb="FF000000"/>
      <name val="Arial"/>
      <family val="2"/>
    </font>
    <font>
      <sz val="14"/>
      <name val="Calibri"/>
      <family val="2"/>
      <scheme val="minor"/>
    </font>
    <font>
      <u/>
      <sz val="14"/>
      <color indexed="12"/>
      <name val="Helv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">
    <xf numFmtId="164" fontId="0" fillId="0" borderId="0" applyProtection="0"/>
    <xf numFmtId="0" fontId="4" fillId="0" borderId="0" applyNumberFormat="0" applyFill="0" applyBorder="0" applyAlignment="0" applyProtection="0">
      <alignment vertical="top"/>
      <protection locked="0"/>
    </xf>
    <xf numFmtId="164" fontId="6" fillId="0" borderId="0"/>
    <xf numFmtId="0" fontId="1" fillId="0" borderId="0"/>
  </cellStyleXfs>
  <cellXfs count="65">
    <xf numFmtId="164" fontId="0" fillId="0" borderId="0" xfId="0"/>
    <xf numFmtId="164" fontId="6" fillId="0" borderId="0" xfId="2"/>
    <xf numFmtId="164" fontId="6" fillId="0" borderId="2" xfId="2" applyBorder="1"/>
    <xf numFmtId="164" fontId="7" fillId="0" borderId="0" xfId="2" applyFont="1"/>
    <xf numFmtId="164" fontId="6" fillId="0" borderId="0" xfId="2" applyBorder="1"/>
    <xf numFmtId="164" fontId="6" fillId="0" borderId="0" xfId="2" applyBorder="1" applyProtection="1"/>
    <xf numFmtId="164" fontId="3" fillId="0" borderId="0" xfId="2" applyFont="1" applyBorder="1" applyAlignment="1" applyProtection="1">
      <alignment horizontal="centerContinuous"/>
    </xf>
    <xf numFmtId="164" fontId="3" fillId="0" borderId="0" xfId="2" applyFont="1" applyBorder="1" applyProtection="1"/>
    <xf numFmtId="164" fontId="6" fillId="0" borderId="0" xfId="2" applyBorder="1" applyAlignment="1" applyProtection="1">
      <alignment horizontal="centerContinuous"/>
    </xf>
    <xf numFmtId="164" fontId="6" fillId="0" borderId="0" xfId="2" applyBorder="1" applyAlignment="1" applyProtection="1">
      <alignment horizontal="left"/>
    </xf>
    <xf numFmtId="164" fontId="6" fillId="0" borderId="0" xfId="2" quotePrefix="1" applyBorder="1" applyAlignment="1" applyProtection="1">
      <alignment horizontal="centerContinuous"/>
    </xf>
    <xf numFmtId="164" fontId="6" fillId="0" borderId="0" xfId="2" applyBorder="1" applyAlignment="1" applyProtection="1">
      <alignment horizontal="right"/>
    </xf>
    <xf numFmtId="164" fontId="6" fillId="0" borderId="0" xfId="2" applyBorder="1" applyAlignment="1" applyProtection="1">
      <alignment horizontal="center"/>
    </xf>
    <xf numFmtId="4" fontId="6" fillId="0" borderId="0" xfId="2" applyNumberFormat="1"/>
    <xf numFmtId="4" fontId="6" fillId="0" borderId="2" xfId="2" applyNumberFormat="1" applyBorder="1"/>
    <xf numFmtId="165" fontId="2" fillId="2" borderId="3" xfId="2" quotePrefix="1" applyNumberFormat="1" applyFont="1" applyFill="1" applyBorder="1" applyProtection="1"/>
    <xf numFmtId="164" fontId="2" fillId="2" borderId="3" xfId="2" applyFont="1" applyFill="1" applyBorder="1" applyProtection="1">
      <protection locked="0"/>
    </xf>
    <xf numFmtId="164" fontId="2" fillId="2" borderId="0" xfId="2" applyFont="1" applyFill="1" applyBorder="1" applyProtection="1">
      <protection locked="0"/>
    </xf>
    <xf numFmtId="164" fontId="2" fillId="0" borderId="0" xfId="2" applyFont="1"/>
    <xf numFmtId="164" fontId="8" fillId="0" borderId="0" xfId="2" applyFont="1" applyAlignment="1" applyProtection="1">
      <alignment horizontal="left"/>
    </xf>
    <xf numFmtId="166" fontId="2" fillId="3" borderId="3" xfId="2" applyNumberFormat="1" applyFont="1" applyFill="1" applyBorder="1" applyProtection="1"/>
    <xf numFmtId="164" fontId="2" fillId="0" borderId="0" xfId="2" applyFont="1" applyAlignment="1" applyProtection="1">
      <alignment horizontal="left"/>
    </xf>
    <xf numFmtId="164" fontId="2" fillId="4" borderId="1" xfId="2" applyFont="1" applyFill="1" applyBorder="1" applyAlignment="1" applyProtection="1">
      <protection locked="0"/>
    </xf>
    <xf numFmtId="164" fontId="2" fillId="2" borderId="3" xfId="2" applyFont="1" applyFill="1" applyBorder="1" applyProtection="1"/>
    <xf numFmtId="1" fontId="2" fillId="2" borderId="3" xfId="2" applyNumberFormat="1" applyFont="1" applyFill="1" applyBorder="1" applyProtection="1"/>
    <xf numFmtId="164" fontId="2" fillId="0" borderId="3" xfId="2" applyFont="1" applyBorder="1" applyProtection="1"/>
    <xf numFmtId="164" fontId="2" fillId="0" borderId="0" xfId="2" applyFont="1" applyBorder="1"/>
    <xf numFmtId="164" fontId="8" fillId="0" borderId="0" xfId="2" applyFont="1" applyBorder="1" applyAlignment="1" applyProtection="1">
      <alignment horizontal="left"/>
    </xf>
    <xf numFmtId="164" fontId="2" fillId="0" borderId="4" xfId="2" applyFont="1" applyBorder="1" applyAlignment="1" applyProtection="1">
      <alignment horizontal="center"/>
    </xf>
    <xf numFmtId="164" fontId="2" fillId="0" borderId="4" xfId="2" applyFont="1" applyBorder="1" applyAlignment="1">
      <alignment horizontal="center"/>
    </xf>
    <xf numFmtId="164" fontId="2" fillId="0" borderId="4" xfId="2" applyFont="1" applyBorder="1"/>
    <xf numFmtId="164" fontId="2" fillId="0" borderId="3" xfId="2" applyFont="1" applyBorder="1" applyAlignment="1" applyProtection="1">
      <alignment horizontal="center"/>
    </xf>
    <xf numFmtId="164" fontId="2" fillId="0" borderId="0" xfId="2" applyFont="1" applyAlignment="1">
      <alignment horizontal="center"/>
    </xf>
    <xf numFmtId="164" fontId="2" fillId="0" borderId="3" xfId="2" applyFont="1" applyBorder="1"/>
    <xf numFmtId="164" fontId="2" fillId="0" borderId="3" xfId="2" applyFont="1" applyBorder="1" applyAlignment="1" applyProtection="1">
      <alignment horizontal="left"/>
    </xf>
    <xf numFmtId="164" fontId="2" fillId="0" borderId="3" xfId="2" applyFont="1" applyBorder="1" applyAlignment="1" applyProtection="1"/>
    <xf numFmtId="164" fontId="2" fillId="0" borderId="3" xfId="2" applyFont="1" applyBorder="1" applyAlignment="1" applyProtection="1">
      <alignment horizontal="centerContinuous"/>
    </xf>
    <xf numFmtId="164" fontId="6" fillId="0" borderId="0" xfId="2" applyBorder="1" applyAlignment="1">
      <alignment horizontal="center"/>
    </xf>
    <xf numFmtId="164" fontId="9" fillId="0" borderId="0" xfId="2" applyFont="1" applyBorder="1" applyAlignment="1" applyProtection="1">
      <alignment horizontal="left"/>
    </xf>
    <xf numFmtId="14" fontId="2" fillId="4" borderId="1" xfId="2" applyNumberFormat="1" applyFont="1" applyFill="1" applyBorder="1" applyAlignment="1" applyProtection="1">
      <protection locked="0"/>
    </xf>
    <xf numFmtId="164" fontId="6" fillId="0" borderId="0" xfId="2" applyBorder="1" applyAlignment="1"/>
    <xf numFmtId="164" fontId="2" fillId="0" borderId="0" xfId="2" applyFont="1" applyBorder="1" applyAlignment="1"/>
    <xf numFmtId="164" fontId="2" fillId="0" borderId="0" xfId="2" applyFont="1" applyAlignment="1">
      <alignment vertical="center"/>
    </xf>
    <xf numFmtId="164" fontId="4" fillId="0" borderId="0" xfId="1" applyNumberFormat="1" applyAlignment="1" applyProtection="1">
      <alignment vertical="center"/>
    </xf>
    <xf numFmtId="164" fontId="12" fillId="0" borderId="0" xfId="0" applyFont="1" applyAlignment="1">
      <alignment horizontal="left"/>
    </xf>
    <xf numFmtId="164" fontId="13" fillId="0" borderId="0" xfId="2" applyFont="1"/>
    <xf numFmtId="164" fontId="12" fillId="0" borderId="0" xfId="0" applyFont="1" applyAlignment="1">
      <alignment horizontal="left" vertical="top" readingOrder="1"/>
    </xf>
    <xf numFmtId="164" fontId="6" fillId="0" borderId="0" xfId="2" applyAlignment="1">
      <alignment horizontal="left" vertical="top" readingOrder="1"/>
    </xf>
    <xf numFmtId="164" fontId="11" fillId="0" borderId="0" xfId="2" applyFont="1"/>
    <xf numFmtId="164" fontId="0" fillId="0" borderId="0" xfId="2" applyFont="1"/>
    <xf numFmtId="164" fontId="4" fillId="0" borderId="0" xfId="1" applyNumberFormat="1" applyAlignment="1" applyProtection="1"/>
    <xf numFmtId="164" fontId="0" fillId="0" borderId="0" xfId="2" applyFont="1" applyAlignment="1">
      <alignment horizontal="center"/>
    </xf>
    <xf numFmtId="164" fontId="6" fillId="0" borderId="0" xfId="2" applyAlignment="1">
      <alignment horizontal="center"/>
    </xf>
    <xf numFmtId="164" fontId="6" fillId="0" borderId="0" xfId="2" applyAlignment="1">
      <alignment horizontal="right"/>
    </xf>
    <xf numFmtId="3" fontId="6" fillId="5" borderId="2" xfId="2" applyNumberFormat="1" applyFill="1" applyBorder="1" applyAlignment="1">
      <alignment horizontal="center" vertical="center"/>
    </xf>
    <xf numFmtId="4" fontId="6" fillId="6" borderId="2" xfId="2" applyNumberFormat="1" applyFill="1" applyBorder="1" applyAlignment="1">
      <alignment horizontal="center"/>
    </xf>
    <xf numFmtId="3" fontId="0" fillId="5" borderId="2" xfId="2" applyNumberFormat="1" applyFont="1" applyFill="1" applyBorder="1" applyAlignment="1">
      <alignment horizontal="center" vertical="center"/>
    </xf>
    <xf numFmtId="3" fontId="6" fillId="6" borderId="2" xfId="2" applyNumberFormat="1" applyFill="1" applyBorder="1" applyAlignment="1">
      <alignment horizontal="center"/>
    </xf>
    <xf numFmtId="164" fontId="5" fillId="0" borderId="2" xfId="2" applyFont="1" applyBorder="1"/>
    <xf numFmtId="164" fontId="11" fillId="0" borderId="0" xfId="1" applyNumberFormat="1" applyFont="1" applyAlignment="1" applyProtection="1">
      <alignment vertical="center"/>
    </xf>
    <xf numFmtId="164" fontId="4" fillId="0" borderId="5" xfId="1" applyNumberFormat="1" applyBorder="1" applyAlignment="1" applyProtection="1">
      <alignment vertical="center"/>
    </xf>
    <xf numFmtId="164" fontId="0" fillId="0" borderId="5" xfId="2" applyFont="1" applyBorder="1"/>
    <xf numFmtId="164" fontId="6" fillId="0" borderId="5" xfId="2" applyBorder="1"/>
    <xf numFmtId="164" fontId="4" fillId="0" borderId="5" xfId="1" applyNumberFormat="1" applyBorder="1" applyAlignment="1" applyProtection="1"/>
    <xf numFmtId="164" fontId="14" fillId="0" borderId="0" xfId="1" applyNumberFormat="1" applyFont="1" applyAlignment="1" applyProtection="1">
      <alignment vertical="center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401955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B3B61F0F-4747-4A92-BFB7-A4ECDCE345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0"/>
          <a:ext cx="4829175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xtranet.syncroflo.com/quote--order-entry/quote-request-form.aspx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pumpselection.spppumps.com/" TargetMode="External"/><Relationship Id="rId1" Type="http://schemas.openxmlformats.org/officeDocument/2006/relationships/hyperlink" Target="http://www.pumpsebara.com/pump-selector/selector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ustavopreston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rmerullo@gustavopreston.com" TargetMode="External"/><Relationship Id="rId2" Type="http://schemas.openxmlformats.org/officeDocument/2006/relationships/hyperlink" Target="https://pumpselection.spppumps.com/" TargetMode="External"/><Relationship Id="rId1" Type="http://schemas.openxmlformats.org/officeDocument/2006/relationships/hyperlink" Target="http://www.pumpsebara.com/pump-selector/selector/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" transitionEvaluation="1"/>
  <dimension ref="A1:R152"/>
  <sheetViews>
    <sheetView showGridLines="0" tabSelected="1" zoomScale="75" zoomScaleNormal="75" workbookViewId="0">
      <selection activeCell="E14" sqref="E14"/>
    </sheetView>
  </sheetViews>
  <sheetFormatPr defaultColWidth="9.6328125" defaultRowHeight="15.6" x14ac:dyDescent="0.3"/>
  <cols>
    <col min="1" max="1" width="17.08984375" style="1" customWidth="1"/>
    <col min="2" max="2" width="12.1796875" style="1" customWidth="1"/>
    <col min="3" max="3" width="7.81640625" style="1" customWidth="1"/>
    <col min="4" max="4" width="8.81640625" style="1" customWidth="1"/>
    <col min="5" max="5" width="6.6328125" style="1" customWidth="1"/>
    <col min="6" max="6" width="5.36328125" style="1" customWidth="1"/>
    <col min="7" max="7" width="6.6328125" style="1" customWidth="1"/>
    <col min="8" max="8" width="4.1796875" style="1" customWidth="1"/>
    <col min="9" max="9" width="12.81640625" style="1" customWidth="1"/>
    <col min="10" max="10" width="10.6328125" style="1" customWidth="1"/>
    <col min="11" max="11" width="54.26953125" style="1" customWidth="1"/>
    <col min="12" max="12" width="27.453125" style="1" customWidth="1"/>
    <col min="13" max="21" width="9.6328125" style="1" customWidth="1"/>
    <col min="22" max="16384" width="9.6328125" style="1"/>
  </cols>
  <sheetData>
    <row r="1" spans="1:18" ht="58.2" customHeight="1" x14ac:dyDescent="0.3"/>
    <row r="2" spans="1:18" ht="25.2" customHeight="1" x14ac:dyDescent="0.3">
      <c r="A2" s="64" t="s">
        <v>154</v>
      </c>
      <c r="B2" s="42"/>
      <c r="C2" s="42"/>
      <c r="D2" s="42"/>
      <c r="E2" s="42"/>
      <c r="F2" s="42"/>
      <c r="G2" s="42"/>
      <c r="H2" s="42"/>
      <c r="I2" s="42"/>
      <c r="J2" s="42"/>
    </row>
    <row r="3" spans="1:18" ht="42.6" customHeight="1" x14ac:dyDescent="0.3">
      <c r="A3" s="59" t="s">
        <v>155</v>
      </c>
      <c r="B3" s="42"/>
      <c r="C3" s="42"/>
      <c r="D3" s="42"/>
      <c r="E3" s="42"/>
      <c r="F3" s="42"/>
      <c r="G3" s="42"/>
      <c r="H3" s="42"/>
      <c r="I3" s="42"/>
      <c r="J3" s="42"/>
    </row>
    <row r="4" spans="1:18" ht="30" x14ac:dyDescent="0.3">
      <c r="A4" s="21" t="s">
        <v>0</v>
      </c>
      <c r="B4" s="22"/>
      <c r="C4" s="41"/>
      <c r="D4" s="21" t="s">
        <v>124</v>
      </c>
      <c r="E4" s="22"/>
      <c r="F4" s="22"/>
      <c r="G4" s="40"/>
      <c r="H4" s="21" t="s">
        <v>1</v>
      </c>
      <c r="I4" s="22">
        <v>1</v>
      </c>
      <c r="K4" s="46" t="s">
        <v>127</v>
      </c>
      <c r="L4" s="47"/>
      <c r="M4" s="47"/>
      <c r="N4" s="47"/>
      <c r="O4" s="47"/>
      <c r="P4" s="47"/>
      <c r="Q4" s="47"/>
      <c r="R4" s="47"/>
    </row>
    <row r="5" spans="1:18" ht="30" x14ac:dyDescent="0.3">
      <c r="A5" s="21" t="s">
        <v>2</v>
      </c>
      <c r="B5" s="22" t="s">
        <v>123</v>
      </c>
      <c r="C5" s="41"/>
      <c r="D5" s="21" t="s">
        <v>3</v>
      </c>
      <c r="E5" s="22"/>
      <c r="F5" s="22"/>
      <c r="G5" s="40"/>
      <c r="H5" s="21" t="s">
        <v>4</v>
      </c>
      <c r="I5" s="39"/>
      <c r="K5" s="46" t="s">
        <v>128</v>
      </c>
      <c r="L5" s="47"/>
      <c r="M5" s="47"/>
      <c r="N5" s="47"/>
      <c r="O5" s="47"/>
      <c r="P5" s="47"/>
      <c r="Q5" s="47"/>
      <c r="R5" s="47"/>
    </row>
    <row r="6" spans="1:18" ht="30" x14ac:dyDescent="0.5">
      <c r="A6" s="21" t="s">
        <v>122</v>
      </c>
      <c r="B6" s="22"/>
      <c r="C6" s="41"/>
      <c r="D6" s="21" t="s">
        <v>5</v>
      </c>
      <c r="E6" s="22"/>
      <c r="F6" s="22"/>
      <c r="G6" s="40"/>
      <c r="H6" s="21" t="s">
        <v>4</v>
      </c>
      <c r="I6" s="39"/>
      <c r="K6" s="44" t="s">
        <v>126</v>
      </c>
    </row>
    <row r="7" spans="1:18" x14ac:dyDescent="0.3">
      <c r="A7" s="38"/>
      <c r="B7" s="37"/>
    </row>
    <row r="8" spans="1:18" ht="18" x14ac:dyDescent="0.35">
      <c r="A8" s="38"/>
      <c r="B8" s="37"/>
      <c r="K8" s="48" t="s">
        <v>129</v>
      </c>
      <c r="L8" s="48"/>
      <c r="M8" s="48"/>
      <c r="N8" s="48"/>
      <c r="O8" s="48"/>
    </row>
    <row r="9" spans="1:18" x14ac:dyDescent="0.3">
      <c r="A9" s="38"/>
      <c r="B9" s="37"/>
    </row>
    <row r="10" spans="1:18" ht="18" x14ac:dyDescent="0.35">
      <c r="A10" s="38" t="s">
        <v>121</v>
      </c>
      <c r="B10" s="37"/>
      <c r="K10" s="45" t="s">
        <v>130</v>
      </c>
      <c r="L10" s="45"/>
    </row>
    <row r="11" spans="1:18" ht="18" x14ac:dyDescent="0.35">
      <c r="A11" s="9" t="s">
        <v>120</v>
      </c>
      <c r="B11" s="37"/>
      <c r="K11" s="45" t="s">
        <v>131</v>
      </c>
      <c r="L11" s="45"/>
    </row>
    <row r="12" spans="1:18" ht="18" x14ac:dyDescent="0.35">
      <c r="A12" s="9" t="s">
        <v>119</v>
      </c>
      <c r="B12" s="37"/>
      <c r="K12" s="45" t="s">
        <v>132</v>
      </c>
      <c r="L12" s="45"/>
    </row>
    <row r="13" spans="1:18" ht="18" x14ac:dyDescent="0.35">
      <c r="D13" s="18"/>
      <c r="E13" s="36" t="s">
        <v>118</v>
      </c>
      <c r="F13" s="18"/>
      <c r="G13" s="36" t="s">
        <v>117</v>
      </c>
      <c r="H13" s="18"/>
      <c r="I13" s="31" t="s">
        <v>116</v>
      </c>
      <c r="K13" s="45" t="s">
        <v>133</v>
      </c>
      <c r="L13" s="45"/>
    </row>
    <row r="14" spans="1:18" ht="18" x14ac:dyDescent="0.35">
      <c r="A14" s="34" t="s">
        <v>115</v>
      </c>
      <c r="B14" s="33"/>
      <c r="C14" s="33"/>
      <c r="D14" s="18"/>
      <c r="E14" s="22">
        <v>0</v>
      </c>
      <c r="F14" s="32"/>
      <c r="G14" s="31">
        <v>2</v>
      </c>
      <c r="H14" s="32"/>
      <c r="I14" s="31">
        <f t="shared" ref="I14:I37" si="0">E14*G14</f>
        <v>0</v>
      </c>
      <c r="K14" s="45" t="s">
        <v>134</v>
      </c>
      <c r="L14" s="45"/>
    </row>
    <row r="15" spans="1:18" ht="18" x14ac:dyDescent="0.35">
      <c r="A15" s="34" t="s">
        <v>114</v>
      </c>
      <c r="B15" s="33"/>
      <c r="C15" s="33"/>
      <c r="D15" s="18"/>
      <c r="E15" s="22">
        <v>0</v>
      </c>
      <c r="F15" s="32"/>
      <c r="G15" s="31">
        <v>3</v>
      </c>
      <c r="H15" s="32"/>
      <c r="I15" s="31">
        <f t="shared" si="0"/>
        <v>0</v>
      </c>
      <c r="K15" s="45" t="s">
        <v>135</v>
      </c>
      <c r="L15" s="45"/>
    </row>
    <row r="16" spans="1:18" ht="18" x14ac:dyDescent="0.35">
      <c r="A16" s="34" t="s">
        <v>113</v>
      </c>
      <c r="B16" s="33"/>
      <c r="C16" s="33"/>
      <c r="D16" s="18"/>
      <c r="E16" s="22">
        <v>0</v>
      </c>
      <c r="F16" s="32"/>
      <c r="G16" s="31">
        <v>2</v>
      </c>
      <c r="H16" s="32"/>
      <c r="I16" s="31">
        <f t="shared" si="0"/>
        <v>0</v>
      </c>
      <c r="K16" s="45" t="s">
        <v>136</v>
      </c>
      <c r="L16" s="45"/>
    </row>
    <row r="17" spans="1:12" ht="18" x14ac:dyDescent="0.35">
      <c r="A17" s="34" t="s">
        <v>112</v>
      </c>
      <c r="B17" s="33"/>
      <c r="C17" s="33"/>
      <c r="D17" s="18"/>
      <c r="E17" s="22">
        <v>0</v>
      </c>
      <c r="F17" s="32"/>
      <c r="G17" s="31">
        <v>2</v>
      </c>
      <c r="H17" s="32"/>
      <c r="I17" s="31">
        <f t="shared" si="0"/>
        <v>0</v>
      </c>
      <c r="K17" s="45" t="s">
        <v>137</v>
      </c>
      <c r="L17" s="45"/>
    </row>
    <row r="18" spans="1:12" x14ac:dyDescent="0.3">
      <c r="A18" s="34" t="s">
        <v>111</v>
      </c>
      <c r="B18" s="33"/>
      <c r="C18" s="33"/>
      <c r="D18" s="18"/>
      <c r="E18" s="22">
        <v>0</v>
      </c>
      <c r="F18" s="32"/>
      <c r="G18" s="31">
        <v>3</v>
      </c>
      <c r="H18" s="32"/>
      <c r="I18" s="31">
        <f t="shared" si="0"/>
        <v>0</v>
      </c>
    </row>
    <row r="19" spans="1:12" x14ac:dyDescent="0.3">
      <c r="A19" s="34" t="s">
        <v>110</v>
      </c>
      <c r="B19" s="33"/>
      <c r="C19" s="33"/>
      <c r="D19" s="18"/>
      <c r="E19" s="22">
        <v>0</v>
      </c>
      <c r="F19" s="32"/>
      <c r="G19" s="31">
        <v>2.5</v>
      </c>
      <c r="H19" s="32"/>
      <c r="I19" s="31">
        <f t="shared" si="0"/>
        <v>0</v>
      </c>
    </row>
    <row r="20" spans="1:12" x14ac:dyDescent="0.3">
      <c r="A20" s="34" t="s">
        <v>109</v>
      </c>
      <c r="B20" s="33"/>
      <c r="C20" s="33"/>
      <c r="D20" s="18"/>
      <c r="E20" s="22">
        <v>0</v>
      </c>
      <c r="F20" s="32"/>
      <c r="G20" s="31">
        <v>1.5</v>
      </c>
      <c r="H20" s="32"/>
      <c r="I20" s="31">
        <f t="shared" si="0"/>
        <v>0</v>
      </c>
      <c r="K20" s="60" t="s">
        <v>125</v>
      </c>
      <c r="L20" s="61" t="s">
        <v>143</v>
      </c>
    </row>
    <row r="21" spans="1:12" x14ac:dyDescent="0.3">
      <c r="A21" s="34" t="s">
        <v>108</v>
      </c>
      <c r="B21" s="33"/>
      <c r="C21" s="33"/>
      <c r="D21" s="18"/>
      <c r="E21" s="22">
        <v>0</v>
      </c>
      <c r="F21" s="32"/>
      <c r="G21" s="31">
        <v>2</v>
      </c>
      <c r="H21" s="32"/>
      <c r="I21" s="31">
        <f t="shared" si="0"/>
        <v>0</v>
      </c>
      <c r="K21" s="62"/>
      <c r="L21" s="62"/>
    </row>
    <row r="22" spans="1:12" x14ac:dyDescent="0.3">
      <c r="A22" s="34" t="s">
        <v>107</v>
      </c>
      <c r="B22" s="33"/>
      <c r="C22" s="33"/>
      <c r="D22" s="18"/>
      <c r="E22" s="22">
        <v>0</v>
      </c>
      <c r="F22" s="32"/>
      <c r="G22" s="31">
        <v>2</v>
      </c>
      <c r="H22" s="32"/>
      <c r="I22" s="31">
        <f t="shared" si="0"/>
        <v>0</v>
      </c>
      <c r="K22" s="60" t="s">
        <v>138</v>
      </c>
      <c r="L22" s="61" t="s">
        <v>156</v>
      </c>
    </row>
    <row r="23" spans="1:12" x14ac:dyDescent="0.3">
      <c r="A23" s="34" t="s">
        <v>106</v>
      </c>
      <c r="B23" s="33"/>
      <c r="C23" s="33"/>
      <c r="D23" s="18"/>
      <c r="E23" s="22">
        <v>0</v>
      </c>
      <c r="F23" s="32"/>
      <c r="G23" s="31">
        <v>7</v>
      </c>
      <c r="H23" s="32"/>
      <c r="I23" s="31">
        <f t="shared" si="0"/>
        <v>0</v>
      </c>
      <c r="K23" s="62"/>
      <c r="L23" s="62"/>
    </row>
    <row r="24" spans="1:12" x14ac:dyDescent="0.3">
      <c r="A24" s="34" t="s">
        <v>105</v>
      </c>
      <c r="B24" s="33"/>
      <c r="C24" s="33"/>
      <c r="D24" s="18"/>
      <c r="E24" s="22">
        <v>0</v>
      </c>
      <c r="F24" s="32"/>
      <c r="G24" s="31">
        <v>4</v>
      </c>
      <c r="H24" s="32"/>
      <c r="I24" s="31">
        <f t="shared" si="0"/>
        <v>0</v>
      </c>
      <c r="K24" s="63" t="s">
        <v>149</v>
      </c>
      <c r="L24" s="61" t="s">
        <v>150</v>
      </c>
    </row>
    <row r="25" spans="1:12" x14ac:dyDescent="0.3">
      <c r="A25" s="34" t="s">
        <v>104</v>
      </c>
      <c r="B25" s="33"/>
      <c r="C25" s="33"/>
      <c r="D25" s="18"/>
      <c r="E25" s="22">
        <v>0</v>
      </c>
      <c r="F25" s="32"/>
      <c r="G25" s="31">
        <v>2</v>
      </c>
      <c r="H25" s="32"/>
      <c r="I25" s="31">
        <f t="shared" si="0"/>
        <v>0</v>
      </c>
    </row>
    <row r="26" spans="1:12" x14ac:dyDescent="0.3">
      <c r="A26" s="34" t="s">
        <v>103</v>
      </c>
      <c r="B26" s="33"/>
      <c r="C26" s="33"/>
      <c r="D26" s="18"/>
      <c r="E26" s="22">
        <v>0</v>
      </c>
      <c r="F26" s="32"/>
      <c r="G26" s="31">
        <v>8</v>
      </c>
      <c r="H26" s="32"/>
      <c r="I26" s="31">
        <f t="shared" si="0"/>
        <v>0</v>
      </c>
    </row>
    <row r="27" spans="1:12" x14ac:dyDescent="0.3">
      <c r="A27" s="34" t="s">
        <v>102</v>
      </c>
      <c r="B27" s="33"/>
      <c r="C27" s="33"/>
      <c r="D27" s="18"/>
      <c r="E27" s="22">
        <v>0</v>
      </c>
      <c r="F27" s="32"/>
      <c r="G27" s="31">
        <v>6</v>
      </c>
      <c r="H27" s="32"/>
      <c r="I27" s="31">
        <f t="shared" si="0"/>
        <v>0</v>
      </c>
    </row>
    <row r="28" spans="1:12" x14ac:dyDescent="0.3">
      <c r="A28" s="34" t="s">
        <v>101</v>
      </c>
      <c r="B28" s="33"/>
      <c r="C28" s="33"/>
      <c r="D28" s="18"/>
      <c r="E28" s="22">
        <v>0</v>
      </c>
      <c r="F28" s="32"/>
      <c r="G28" s="31">
        <v>5</v>
      </c>
      <c r="H28" s="32"/>
      <c r="I28" s="31">
        <f t="shared" si="0"/>
        <v>0</v>
      </c>
    </row>
    <row r="29" spans="1:12" x14ac:dyDescent="0.3">
      <c r="A29" s="34" t="s">
        <v>100</v>
      </c>
      <c r="B29" s="33"/>
      <c r="C29" s="33"/>
      <c r="D29" s="18"/>
      <c r="E29" s="22">
        <v>0</v>
      </c>
      <c r="F29" s="32"/>
      <c r="G29" s="31">
        <v>10</v>
      </c>
      <c r="H29" s="32"/>
      <c r="I29" s="31">
        <f t="shared" si="0"/>
        <v>0</v>
      </c>
    </row>
    <row r="30" spans="1:12" x14ac:dyDescent="0.3">
      <c r="A30" s="34" t="s">
        <v>99</v>
      </c>
      <c r="B30" s="33"/>
      <c r="C30" s="33"/>
      <c r="D30" s="18"/>
      <c r="E30" s="22">
        <v>0</v>
      </c>
      <c r="F30" s="32"/>
      <c r="G30" s="31">
        <v>3</v>
      </c>
      <c r="H30" s="32"/>
      <c r="I30" s="31">
        <f t="shared" si="0"/>
        <v>0</v>
      </c>
    </row>
    <row r="31" spans="1:12" x14ac:dyDescent="0.3">
      <c r="A31" s="34" t="s">
        <v>98</v>
      </c>
      <c r="B31" s="33"/>
      <c r="C31" s="33"/>
      <c r="D31" s="18"/>
      <c r="E31" s="22">
        <v>0</v>
      </c>
      <c r="F31" s="32"/>
      <c r="G31" s="31">
        <v>2.5</v>
      </c>
      <c r="H31" s="32"/>
      <c r="I31" s="31">
        <f t="shared" si="0"/>
        <v>0</v>
      </c>
    </row>
    <row r="32" spans="1:12" x14ac:dyDescent="0.3">
      <c r="A32" s="34" t="s">
        <v>97</v>
      </c>
      <c r="B32" s="33"/>
      <c r="C32" s="33"/>
      <c r="D32" s="18"/>
      <c r="E32" s="22">
        <v>0</v>
      </c>
      <c r="F32" s="32"/>
      <c r="G32" s="31">
        <v>2</v>
      </c>
      <c r="H32" s="32"/>
      <c r="I32" s="31">
        <f t="shared" si="0"/>
        <v>0</v>
      </c>
    </row>
    <row r="33" spans="1:9" x14ac:dyDescent="0.3">
      <c r="A33" s="34" t="s">
        <v>96</v>
      </c>
      <c r="B33" s="33"/>
      <c r="C33" s="33"/>
      <c r="D33" s="18"/>
      <c r="E33" s="22">
        <v>0</v>
      </c>
      <c r="F33" s="32"/>
      <c r="G33" s="31">
        <v>4</v>
      </c>
      <c r="H33" s="32"/>
      <c r="I33" s="31">
        <f t="shared" si="0"/>
        <v>0</v>
      </c>
    </row>
    <row r="34" spans="1:9" x14ac:dyDescent="0.3">
      <c r="A34" s="34" t="s">
        <v>95</v>
      </c>
      <c r="B34" s="33"/>
      <c r="C34" s="33"/>
      <c r="D34" s="18"/>
      <c r="E34" s="22">
        <v>0</v>
      </c>
      <c r="F34" s="32"/>
      <c r="G34" s="31">
        <v>1</v>
      </c>
      <c r="H34" s="32"/>
      <c r="I34" s="31">
        <f t="shared" si="0"/>
        <v>0</v>
      </c>
    </row>
    <row r="35" spans="1:9" x14ac:dyDescent="0.3">
      <c r="A35" s="34" t="s">
        <v>94</v>
      </c>
      <c r="B35" s="33"/>
      <c r="C35" s="33"/>
      <c r="D35" s="18"/>
      <c r="E35" s="22">
        <v>0</v>
      </c>
      <c r="F35" s="32"/>
      <c r="G35" s="31">
        <v>1</v>
      </c>
      <c r="H35" s="32"/>
      <c r="I35" s="31">
        <f t="shared" si="0"/>
        <v>0</v>
      </c>
    </row>
    <row r="36" spans="1:9" x14ac:dyDescent="0.3">
      <c r="A36" s="34" t="s">
        <v>93</v>
      </c>
      <c r="B36" s="33"/>
      <c r="C36" s="33"/>
      <c r="D36" s="18"/>
      <c r="E36" s="22">
        <v>0</v>
      </c>
      <c r="F36" s="32"/>
      <c r="G36" s="31">
        <v>6</v>
      </c>
      <c r="H36" s="32"/>
      <c r="I36" s="31">
        <f t="shared" si="0"/>
        <v>0</v>
      </c>
    </row>
    <row r="37" spans="1:9" x14ac:dyDescent="0.3">
      <c r="A37" s="34" t="s">
        <v>92</v>
      </c>
      <c r="B37" s="33"/>
      <c r="C37" s="33"/>
      <c r="D37" s="18"/>
      <c r="E37" s="22">
        <v>0</v>
      </c>
      <c r="F37" s="32"/>
      <c r="G37" s="31">
        <v>2</v>
      </c>
      <c r="H37" s="32"/>
      <c r="I37" s="31">
        <f t="shared" si="0"/>
        <v>0</v>
      </c>
    </row>
    <row r="38" spans="1:9" x14ac:dyDescent="0.3">
      <c r="A38" s="34" t="s">
        <v>91</v>
      </c>
      <c r="B38" s="33"/>
      <c r="C38" s="33"/>
      <c r="D38" s="18"/>
      <c r="E38" s="31">
        <v>0</v>
      </c>
      <c r="F38" s="32"/>
      <c r="G38" s="31">
        <v>10</v>
      </c>
      <c r="H38" s="32"/>
      <c r="I38" s="31">
        <f>IF(E38&gt;2,20,+E38*G38)</f>
        <v>0</v>
      </c>
    </row>
    <row r="39" spans="1:9" x14ac:dyDescent="0.3">
      <c r="A39" s="34" t="s">
        <v>90</v>
      </c>
      <c r="B39" s="33"/>
      <c r="C39" s="33"/>
      <c r="D39" s="18"/>
      <c r="E39" s="31" t="s">
        <v>89</v>
      </c>
      <c r="F39" s="32"/>
      <c r="G39" s="31">
        <v>2</v>
      </c>
      <c r="H39" s="32"/>
      <c r="I39" s="31">
        <f>IF(E39&gt;2,4,+E39*G39)</f>
        <v>0</v>
      </c>
    </row>
    <row r="40" spans="1:9" x14ac:dyDescent="0.3">
      <c r="A40" s="34" t="s">
        <v>88</v>
      </c>
      <c r="B40" s="33"/>
      <c r="C40" s="33"/>
      <c r="D40" s="18"/>
      <c r="E40" s="22">
        <v>0</v>
      </c>
      <c r="F40" s="32"/>
      <c r="G40" s="31">
        <v>10</v>
      </c>
      <c r="H40" s="32"/>
      <c r="I40" s="31">
        <f>E40*G40</f>
        <v>0</v>
      </c>
    </row>
    <row r="41" spans="1:9" x14ac:dyDescent="0.3">
      <c r="A41" s="34" t="s">
        <v>87</v>
      </c>
      <c r="B41" s="33"/>
      <c r="C41" s="33"/>
      <c r="D41" s="18"/>
      <c r="E41" s="22">
        <v>0</v>
      </c>
      <c r="F41" s="32"/>
      <c r="G41" s="31">
        <v>3</v>
      </c>
      <c r="H41" s="32"/>
      <c r="I41" s="31">
        <f>E41*G41</f>
        <v>0</v>
      </c>
    </row>
    <row r="42" spans="1:9" x14ac:dyDescent="0.3">
      <c r="A42" s="34" t="s">
        <v>86</v>
      </c>
      <c r="B42" s="33"/>
      <c r="C42" s="33"/>
      <c r="D42" s="18"/>
      <c r="E42" s="22">
        <v>0</v>
      </c>
      <c r="F42" s="32"/>
      <c r="G42" s="31">
        <v>1.5</v>
      </c>
      <c r="H42" s="32"/>
      <c r="I42" s="31">
        <f>E42*G42</f>
        <v>0</v>
      </c>
    </row>
    <row r="43" spans="1:9" x14ac:dyDescent="0.3">
      <c r="A43" s="34" t="s">
        <v>85</v>
      </c>
      <c r="B43" s="33"/>
      <c r="C43" s="33"/>
      <c r="D43" s="18"/>
      <c r="E43" s="22">
        <v>0</v>
      </c>
      <c r="F43" s="32"/>
      <c r="G43" s="31">
        <v>1</v>
      </c>
      <c r="H43" s="32"/>
      <c r="I43" s="31"/>
    </row>
    <row r="44" spans="1:9" x14ac:dyDescent="0.3">
      <c r="A44" s="34" t="s">
        <v>84</v>
      </c>
      <c r="B44" s="33"/>
      <c r="C44" s="33"/>
      <c r="D44" s="18"/>
      <c r="E44" s="22">
        <v>0</v>
      </c>
      <c r="F44" s="32"/>
      <c r="G44" s="31">
        <v>4</v>
      </c>
      <c r="H44" s="32"/>
      <c r="I44" s="31">
        <f>E44*G44</f>
        <v>0</v>
      </c>
    </row>
    <row r="45" spans="1:9" x14ac:dyDescent="0.3">
      <c r="A45" s="34" t="s">
        <v>83</v>
      </c>
      <c r="B45" s="33"/>
      <c r="C45" s="33"/>
      <c r="D45" s="18"/>
      <c r="E45" s="22">
        <v>0</v>
      </c>
      <c r="F45" s="32"/>
      <c r="G45" s="31">
        <v>3</v>
      </c>
      <c r="H45" s="32"/>
      <c r="I45" s="31">
        <f>E45*G45</f>
        <v>0</v>
      </c>
    </row>
    <row r="46" spans="1:9" x14ac:dyDescent="0.3">
      <c r="A46" s="34" t="s">
        <v>82</v>
      </c>
      <c r="B46" s="33"/>
      <c r="C46" s="33"/>
      <c r="D46" s="18"/>
      <c r="E46" s="22">
        <v>0</v>
      </c>
      <c r="F46" s="32"/>
      <c r="G46" s="31">
        <v>1.5</v>
      </c>
      <c r="H46" s="32"/>
      <c r="I46" s="31">
        <f>E46*G46</f>
        <v>0</v>
      </c>
    </row>
    <row r="47" spans="1:9" x14ac:dyDescent="0.3">
      <c r="A47" s="34" t="s">
        <v>81</v>
      </c>
      <c r="B47" s="33"/>
      <c r="C47" s="33"/>
      <c r="D47" s="18"/>
      <c r="E47" s="22">
        <v>0</v>
      </c>
      <c r="F47" s="32"/>
      <c r="G47" s="31">
        <v>1</v>
      </c>
      <c r="H47" s="32"/>
      <c r="I47" s="31"/>
    </row>
    <row r="48" spans="1:9" x14ac:dyDescent="0.3">
      <c r="A48" s="35" t="s">
        <v>80</v>
      </c>
      <c r="B48" s="33"/>
      <c r="C48" s="33"/>
      <c r="D48" s="18"/>
      <c r="E48" s="22">
        <v>0</v>
      </c>
      <c r="F48" s="32"/>
      <c r="G48" s="31">
        <v>1.5</v>
      </c>
      <c r="H48" s="32"/>
      <c r="I48" s="31">
        <f>E48*G48</f>
        <v>0</v>
      </c>
    </row>
    <row r="49" spans="1:9" x14ac:dyDescent="0.3">
      <c r="A49" s="35" t="s">
        <v>79</v>
      </c>
      <c r="B49" s="33"/>
      <c r="C49" s="33"/>
      <c r="D49" s="18"/>
      <c r="E49" s="22">
        <v>0</v>
      </c>
      <c r="F49" s="32"/>
      <c r="G49" s="31">
        <v>0.75</v>
      </c>
      <c r="H49" s="32"/>
      <c r="I49" s="31">
        <f>E49*G49</f>
        <v>0</v>
      </c>
    </row>
    <row r="50" spans="1:9" x14ac:dyDescent="0.3">
      <c r="A50" s="34" t="s">
        <v>78</v>
      </c>
      <c r="B50" s="33"/>
      <c r="C50" s="33"/>
      <c r="D50" s="18"/>
      <c r="E50" s="22">
        <v>0</v>
      </c>
      <c r="F50" s="32"/>
      <c r="G50" s="31">
        <v>1.5</v>
      </c>
      <c r="H50" s="32"/>
      <c r="I50" s="31">
        <f>E50*G50</f>
        <v>0</v>
      </c>
    </row>
    <row r="51" spans="1:9" x14ac:dyDescent="0.3">
      <c r="A51" s="34" t="s">
        <v>77</v>
      </c>
      <c r="B51" s="33"/>
      <c r="C51" s="33"/>
      <c r="D51" s="18"/>
      <c r="E51" s="22">
        <v>0</v>
      </c>
      <c r="F51" s="32"/>
      <c r="G51" s="31">
        <v>1.5</v>
      </c>
      <c r="H51" s="32"/>
      <c r="I51" s="31"/>
    </row>
    <row r="52" spans="1:9" x14ac:dyDescent="0.3">
      <c r="A52" s="34" t="s">
        <v>76</v>
      </c>
      <c r="B52" s="33"/>
      <c r="C52" s="33"/>
      <c r="D52" s="18"/>
      <c r="E52" s="22">
        <v>0</v>
      </c>
      <c r="F52" s="32"/>
      <c r="G52" s="31">
        <v>1</v>
      </c>
      <c r="H52" s="32"/>
      <c r="I52" s="31"/>
    </row>
    <row r="53" spans="1:9" x14ac:dyDescent="0.3">
      <c r="A53" s="34" t="s">
        <v>75</v>
      </c>
      <c r="B53" s="33"/>
      <c r="C53" s="33"/>
      <c r="D53" s="18"/>
      <c r="E53" s="22">
        <v>0</v>
      </c>
      <c r="F53" s="32"/>
      <c r="G53" s="31">
        <v>1</v>
      </c>
      <c r="H53" s="32"/>
      <c r="I53" s="31">
        <f t="shared" ref="I53:I91" si="1">E53*G53</f>
        <v>0</v>
      </c>
    </row>
    <row r="54" spans="1:9" x14ac:dyDescent="0.3">
      <c r="A54" s="34" t="s">
        <v>74</v>
      </c>
      <c r="B54" s="33"/>
      <c r="C54" s="33"/>
      <c r="D54" s="18"/>
      <c r="E54" s="22">
        <v>0</v>
      </c>
      <c r="F54" s="32"/>
      <c r="G54" s="31">
        <v>2</v>
      </c>
      <c r="H54" s="32"/>
      <c r="I54" s="31">
        <f t="shared" si="1"/>
        <v>0</v>
      </c>
    </row>
    <row r="55" spans="1:9" x14ac:dyDescent="0.3">
      <c r="A55" s="34" t="s">
        <v>73</v>
      </c>
      <c r="B55" s="33"/>
      <c r="C55" s="33"/>
      <c r="D55" s="18"/>
      <c r="E55" s="22">
        <v>0</v>
      </c>
      <c r="F55" s="32"/>
      <c r="G55" s="31">
        <v>6</v>
      </c>
      <c r="H55" s="32"/>
      <c r="I55" s="31">
        <f t="shared" si="1"/>
        <v>0</v>
      </c>
    </row>
    <row r="56" spans="1:9" x14ac:dyDescent="0.3">
      <c r="A56" s="34" t="s">
        <v>72</v>
      </c>
      <c r="B56" s="33"/>
      <c r="C56" s="33"/>
      <c r="D56" s="18"/>
      <c r="E56" s="22">
        <v>0</v>
      </c>
      <c r="F56" s="32"/>
      <c r="G56" s="31">
        <v>2</v>
      </c>
      <c r="H56" s="32"/>
      <c r="I56" s="31">
        <f t="shared" si="1"/>
        <v>0</v>
      </c>
    </row>
    <row r="57" spans="1:9" x14ac:dyDescent="0.3">
      <c r="A57" s="34" t="s">
        <v>71</v>
      </c>
      <c r="B57" s="33"/>
      <c r="C57" s="33"/>
      <c r="D57" s="18"/>
      <c r="E57" s="22">
        <v>0</v>
      </c>
      <c r="F57" s="32"/>
      <c r="G57" s="31">
        <v>3</v>
      </c>
      <c r="H57" s="32"/>
      <c r="I57" s="31">
        <f t="shared" si="1"/>
        <v>0</v>
      </c>
    </row>
    <row r="58" spans="1:9" x14ac:dyDescent="0.3">
      <c r="A58" s="34" t="s">
        <v>70</v>
      </c>
      <c r="B58" s="33"/>
      <c r="C58" s="33"/>
      <c r="D58" s="18"/>
      <c r="E58" s="22">
        <v>0</v>
      </c>
      <c r="F58" s="32"/>
      <c r="G58" s="31">
        <v>2</v>
      </c>
      <c r="H58" s="32"/>
      <c r="I58" s="31">
        <f t="shared" si="1"/>
        <v>0</v>
      </c>
    </row>
    <row r="59" spans="1:9" x14ac:dyDescent="0.3">
      <c r="A59" s="34" t="s">
        <v>69</v>
      </c>
      <c r="B59" s="33"/>
      <c r="C59" s="33"/>
      <c r="D59" s="18"/>
      <c r="E59" s="22">
        <v>0</v>
      </c>
      <c r="F59" s="32"/>
      <c r="G59" s="31">
        <v>2.5</v>
      </c>
      <c r="H59" s="32"/>
      <c r="I59" s="31">
        <f t="shared" si="1"/>
        <v>0</v>
      </c>
    </row>
    <row r="60" spans="1:9" x14ac:dyDescent="0.3">
      <c r="A60" s="34" t="s">
        <v>68</v>
      </c>
      <c r="B60" s="33"/>
      <c r="C60" s="33"/>
      <c r="D60" s="18"/>
      <c r="E60" s="22">
        <v>0</v>
      </c>
      <c r="F60" s="32"/>
      <c r="G60" s="31">
        <v>2.5</v>
      </c>
      <c r="H60" s="32"/>
      <c r="I60" s="31">
        <f t="shared" si="1"/>
        <v>0</v>
      </c>
    </row>
    <row r="61" spans="1:9" x14ac:dyDescent="0.3">
      <c r="A61" s="34" t="s">
        <v>67</v>
      </c>
      <c r="B61" s="33"/>
      <c r="C61" s="33"/>
      <c r="D61" s="18"/>
      <c r="E61" s="22">
        <v>0</v>
      </c>
      <c r="F61" s="32"/>
      <c r="G61" s="31">
        <v>2.5</v>
      </c>
      <c r="H61" s="32"/>
      <c r="I61" s="31">
        <f t="shared" si="1"/>
        <v>0</v>
      </c>
    </row>
    <row r="62" spans="1:9" x14ac:dyDescent="0.3">
      <c r="A62" s="34" t="s">
        <v>66</v>
      </c>
      <c r="B62" s="33"/>
      <c r="C62" s="33"/>
      <c r="D62" s="18"/>
      <c r="E62" s="22">
        <v>0</v>
      </c>
      <c r="F62" s="32"/>
      <c r="G62" s="31">
        <v>10</v>
      </c>
      <c r="H62" s="32"/>
      <c r="I62" s="31">
        <f t="shared" si="1"/>
        <v>0</v>
      </c>
    </row>
    <row r="63" spans="1:9" x14ac:dyDescent="0.3">
      <c r="A63" s="34" t="s">
        <v>65</v>
      </c>
      <c r="B63" s="33"/>
      <c r="C63" s="33"/>
      <c r="D63" s="18"/>
      <c r="E63" s="22">
        <v>0</v>
      </c>
      <c r="F63" s="32"/>
      <c r="G63" s="31">
        <v>10</v>
      </c>
      <c r="H63" s="32"/>
      <c r="I63" s="31">
        <f t="shared" si="1"/>
        <v>0</v>
      </c>
    </row>
    <row r="64" spans="1:9" x14ac:dyDescent="0.3">
      <c r="A64" s="34" t="s">
        <v>64</v>
      </c>
      <c r="B64" s="33"/>
      <c r="C64" s="33"/>
      <c r="D64" s="18"/>
      <c r="E64" s="22">
        <v>0</v>
      </c>
      <c r="F64" s="32"/>
      <c r="G64" s="31">
        <v>1</v>
      </c>
      <c r="H64" s="32"/>
      <c r="I64" s="31">
        <f t="shared" si="1"/>
        <v>0</v>
      </c>
    </row>
    <row r="65" spans="1:9" x14ac:dyDescent="0.3">
      <c r="A65" s="34" t="s">
        <v>63</v>
      </c>
      <c r="B65" s="33"/>
      <c r="C65" s="33"/>
      <c r="D65" s="18"/>
      <c r="E65" s="22">
        <v>0</v>
      </c>
      <c r="F65" s="32"/>
      <c r="G65" s="31">
        <v>3</v>
      </c>
      <c r="H65" s="32"/>
      <c r="I65" s="31">
        <f t="shared" si="1"/>
        <v>0</v>
      </c>
    </row>
    <row r="66" spans="1:9" x14ac:dyDescent="0.3">
      <c r="A66" s="34" t="s">
        <v>62</v>
      </c>
      <c r="B66" s="33"/>
      <c r="C66" s="33"/>
      <c r="D66" s="18"/>
      <c r="E66" s="22">
        <v>0</v>
      </c>
      <c r="F66" s="32"/>
      <c r="G66" s="31">
        <v>3</v>
      </c>
      <c r="H66" s="32"/>
      <c r="I66" s="31">
        <f t="shared" si="1"/>
        <v>0</v>
      </c>
    </row>
    <row r="67" spans="1:9" x14ac:dyDescent="0.3">
      <c r="A67" s="34" t="s">
        <v>61</v>
      </c>
      <c r="B67" s="33"/>
      <c r="C67" s="33"/>
      <c r="D67" s="18"/>
      <c r="E67" s="22">
        <v>0</v>
      </c>
      <c r="F67" s="32"/>
      <c r="G67" s="31">
        <v>1.5</v>
      </c>
      <c r="H67" s="32"/>
      <c r="I67" s="31">
        <f t="shared" si="1"/>
        <v>0</v>
      </c>
    </row>
    <row r="68" spans="1:9" x14ac:dyDescent="0.3">
      <c r="A68" s="34" t="s">
        <v>60</v>
      </c>
      <c r="B68" s="33"/>
      <c r="C68" s="33"/>
      <c r="D68" s="18"/>
      <c r="E68" s="22">
        <v>0</v>
      </c>
      <c r="F68" s="32"/>
      <c r="G68" s="31">
        <v>2.5</v>
      </c>
      <c r="H68" s="32"/>
      <c r="I68" s="31">
        <f t="shared" si="1"/>
        <v>0</v>
      </c>
    </row>
    <row r="69" spans="1:9" x14ac:dyDescent="0.3">
      <c r="A69" s="34" t="s">
        <v>59</v>
      </c>
      <c r="B69" s="33"/>
      <c r="C69" s="33"/>
      <c r="D69" s="18"/>
      <c r="E69" s="22">
        <v>0</v>
      </c>
      <c r="F69" s="32"/>
      <c r="G69" s="31">
        <v>3</v>
      </c>
      <c r="H69" s="32"/>
      <c r="I69" s="31">
        <f t="shared" si="1"/>
        <v>0</v>
      </c>
    </row>
    <row r="70" spans="1:9" x14ac:dyDescent="0.3">
      <c r="A70" s="34" t="s">
        <v>58</v>
      </c>
      <c r="B70" s="33"/>
      <c r="C70" s="33"/>
      <c r="D70" s="18"/>
      <c r="E70" s="22">
        <v>0</v>
      </c>
      <c r="F70" s="32"/>
      <c r="G70" s="31">
        <v>1.5</v>
      </c>
      <c r="H70" s="32"/>
      <c r="I70" s="31">
        <f t="shared" si="1"/>
        <v>0</v>
      </c>
    </row>
    <row r="71" spans="1:9" x14ac:dyDescent="0.3">
      <c r="A71" s="34" t="s">
        <v>57</v>
      </c>
      <c r="B71" s="33"/>
      <c r="C71" s="33"/>
      <c r="D71" s="18"/>
      <c r="E71" s="22">
        <v>0</v>
      </c>
      <c r="F71" s="32"/>
      <c r="G71" s="31">
        <v>3</v>
      </c>
      <c r="H71" s="32"/>
      <c r="I71" s="31">
        <f t="shared" si="1"/>
        <v>0</v>
      </c>
    </row>
    <row r="72" spans="1:9" x14ac:dyDescent="0.3">
      <c r="A72" s="34" t="s">
        <v>56</v>
      </c>
      <c r="B72" s="33"/>
      <c r="C72" s="33"/>
      <c r="D72" s="18"/>
      <c r="E72" s="22">
        <v>0</v>
      </c>
      <c r="F72" s="32"/>
      <c r="G72" s="31">
        <v>1.5</v>
      </c>
      <c r="H72" s="32"/>
      <c r="I72" s="31">
        <f t="shared" si="1"/>
        <v>0</v>
      </c>
    </row>
    <row r="73" spans="1:9" x14ac:dyDescent="0.3">
      <c r="A73" s="34" t="s">
        <v>55</v>
      </c>
      <c r="B73" s="33"/>
      <c r="C73" s="33"/>
      <c r="D73" s="18"/>
      <c r="E73" s="22">
        <v>0</v>
      </c>
      <c r="F73" s="32"/>
      <c r="G73" s="31">
        <v>3</v>
      </c>
      <c r="H73" s="32"/>
      <c r="I73" s="31">
        <f t="shared" si="1"/>
        <v>0</v>
      </c>
    </row>
    <row r="74" spans="1:9" x14ac:dyDescent="0.3">
      <c r="A74" s="34" t="s">
        <v>54</v>
      </c>
      <c r="B74" s="33"/>
      <c r="C74" s="33"/>
      <c r="D74" s="18"/>
      <c r="E74" s="22">
        <v>0</v>
      </c>
      <c r="F74" s="32"/>
      <c r="G74" s="31">
        <v>2.5</v>
      </c>
      <c r="H74" s="32"/>
      <c r="I74" s="31">
        <f t="shared" si="1"/>
        <v>0</v>
      </c>
    </row>
    <row r="75" spans="1:9" x14ac:dyDescent="0.3">
      <c r="A75" s="34" t="s">
        <v>53</v>
      </c>
      <c r="B75" s="33"/>
      <c r="C75" s="33"/>
      <c r="D75" s="18"/>
      <c r="E75" s="22">
        <v>0</v>
      </c>
      <c r="F75" s="32"/>
      <c r="G75" s="31">
        <v>2.5</v>
      </c>
      <c r="H75" s="32"/>
      <c r="I75" s="31">
        <f t="shared" si="1"/>
        <v>0</v>
      </c>
    </row>
    <row r="76" spans="1:9" x14ac:dyDescent="0.3">
      <c r="A76" s="34" t="s">
        <v>52</v>
      </c>
      <c r="B76" s="33"/>
      <c r="C76" s="33"/>
      <c r="D76" s="18"/>
      <c r="E76" s="22">
        <v>0</v>
      </c>
      <c r="F76" s="32"/>
      <c r="G76" s="31">
        <v>2</v>
      </c>
      <c r="H76" s="32"/>
      <c r="I76" s="31">
        <f t="shared" si="1"/>
        <v>0</v>
      </c>
    </row>
    <row r="77" spans="1:9" x14ac:dyDescent="0.3">
      <c r="A77" s="34" t="s">
        <v>51</v>
      </c>
      <c r="B77" s="33"/>
      <c r="C77" s="33"/>
      <c r="D77" s="18"/>
      <c r="E77" s="22">
        <v>0</v>
      </c>
      <c r="F77" s="32"/>
      <c r="G77" s="31">
        <v>5</v>
      </c>
      <c r="H77" s="32"/>
      <c r="I77" s="31">
        <f t="shared" si="1"/>
        <v>0</v>
      </c>
    </row>
    <row r="78" spans="1:9" x14ac:dyDescent="0.3">
      <c r="A78" s="34" t="s">
        <v>50</v>
      </c>
      <c r="B78" s="33"/>
      <c r="C78" s="33"/>
      <c r="D78" s="18"/>
      <c r="E78" s="22">
        <v>0</v>
      </c>
      <c r="F78" s="32"/>
      <c r="G78" s="31">
        <v>10</v>
      </c>
      <c r="H78" s="32"/>
      <c r="I78" s="31">
        <f t="shared" si="1"/>
        <v>0</v>
      </c>
    </row>
    <row r="79" spans="1:9" x14ac:dyDescent="0.3">
      <c r="A79" s="34" t="s">
        <v>49</v>
      </c>
      <c r="B79" s="33"/>
      <c r="C79" s="33"/>
      <c r="D79" s="18"/>
      <c r="E79" s="22">
        <v>0</v>
      </c>
      <c r="F79" s="32"/>
      <c r="G79" s="31">
        <v>5</v>
      </c>
      <c r="H79" s="32"/>
      <c r="I79" s="31">
        <f t="shared" si="1"/>
        <v>0</v>
      </c>
    </row>
    <row r="80" spans="1:9" x14ac:dyDescent="0.3">
      <c r="A80" s="34" t="s">
        <v>48</v>
      </c>
      <c r="B80" s="33"/>
      <c r="C80" s="33"/>
      <c r="D80" s="18"/>
      <c r="E80" s="22">
        <v>0</v>
      </c>
      <c r="F80" s="32"/>
      <c r="G80" s="31">
        <v>6</v>
      </c>
      <c r="H80" s="32"/>
      <c r="I80" s="31">
        <f t="shared" si="1"/>
        <v>0</v>
      </c>
    </row>
    <row r="81" spans="1:9" x14ac:dyDescent="0.3">
      <c r="A81" s="34" t="s">
        <v>47</v>
      </c>
      <c r="B81" s="33"/>
      <c r="C81" s="33"/>
      <c r="D81" s="18"/>
      <c r="E81" s="22">
        <v>0</v>
      </c>
      <c r="F81" s="32"/>
      <c r="G81" s="31">
        <v>4</v>
      </c>
      <c r="H81" s="32"/>
      <c r="I81" s="31">
        <f t="shared" si="1"/>
        <v>0</v>
      </c>
    </row>
    <row r="82" spans="1:9" x14ac:dyDescent="0.3">
      <c r="A82" s="34" t="s">
        <v>46</v>
      </c>
      <c r="B82" s="33"/>
      <c r="C82" s="33"/>
      <c r="D82" s="18"/>
      <c r="E82" s="22">
        <v>0</v>
      </c>
      <c r="F82" s="32"/>
      <c r="G82" s="31">
        <v>3</v>
      </c>
      <c r="H82" s="32"/>
      <c r="I82" s="31">
        <f t="shared" si="1"/>
        <v>0</v>
      </c>
    </row>
    <row r="83" spans="1:9" x14ac:dyDescent="0.3">
      <c r="A83" s="34" t="s">
        <v>45</v>
      </c>
      <c r="B83" s="33"/>
      <c r="C83" s="33"/>
      <c r="D83" s="18"/>
      <c r="E83" s="22">
        <v>0</v>
      </c>
      <c r="F83" s="32"/>
      <c r="G83" s="31">
        <v>2</v>
      </c>
      <c r="H83" s="32"/>
      <c r="I83" s="31">
        <f t="shared" si="1"/>
        <v>0</v>
      </c>
    </row>
    <row r="84" spans="1:9" x14ac:dyDescent="0.3">
      <c r="A84" s="34" t="s">
        <v>44</v>
      </c>
      <c r="B84" s="33"/>
      <c r="C84" s="33"/>
      <c r="D84" s="18"/>
      <c r="E84" s="22">
        <v>0</v>
      </c>
      <c r="F84" s="32"/>
      <c r="G84" s="31">
        <v>3</v>
      </c>
      <c r="H84" s="32"/>
      <c r="I84" s="31">
        <f t="shared" si="1"/>
        <v>0</v>
      </c>
    </row>
    <row r="85" spans="1:9" x14ac:dyDescent="0.3">
      <c r="A85" s="34" t="s">
        <v>43</v>
      </c>
      <c r="B85" s="33"/>
      <c r="C85" s="33"/>
      <c r="D85" s="18"/>
      <c r="E85" s="22">
        <v>0</v>
      </c>
      <c r="F85" s="32"/>
      <c r="G85" s="31">
        <v>4</v>
      </c>
      <c r="H85" s="32"/>
      <c r="I85" s="31">
        <f t="shared" si="1"/>
        <v>0</v>
      </c>
    </row>
    <row r="86" spans="1:9" x14ac:dyDescent="0.3">
      <c r="A86" s="34" t="s">
        <v>42</v>
      </c>
      <c r="B86" s="33"/>
      <c r="C86" s="33"/>
      <c r="D86" s="18"/>
      <c r="E86" s="22">
        <v>0</v>
      </c>
      <c r="F86" s="32"/>
      <c r="G86" s="31">
        <v>1.5</v>
      </c>
      <c r="H86" s="32"/>
      <c r="I86" s="31">
        <f t="shared" si="1"/>
        <v>0</v>
      </c>
    </row>
    <row r="87" spans="1:9" x14ac:dyDescent="0.3">
      <c r="A87" s="34" t="s">
        <v>41</v>
      </c>
      <c r="B87" s="33"/>
      <c r="C87" s="33"/>
      <c r="D87" s="18"/>
      <c r="E87" s="22">
        <v>0</v>
      </c>
      <c r="F87" s="32"/>
      <c r="G87" s="31">
        <v>5</v>
      </c>
      <c r="H87" s="32"/>
      <c r="I87" s="31">
        <f t="shared" si="1"/>
        <v>0</v>
      </c>
    </row>
    <row r="88" spans="1:9" x14ac:dyDescent="0.3">
      <c r="A88" s="34" t="s">
        <v>40</v>
      </c>
      <c r="B88" s="33"/>
      <c r="C88" s="33"/>
      <c r="D88" s="18"/>
      <c r="E88" s="22">
        <v>0</v>
      </c>
      <c r="F88" s="32"/>
      <c r="G88" s="31">
        <v>10</v>
      </c>
      <c r="H88" s="32"/>
      <c r="I88" s="31">
        <f t="shared" si="1"/>
        <v>0</v>
      </c>
    </row>
    <row r="89" spans="1:9" x14ac:dyDescent="0.3">
      <c r="A89" s="34" t="s">
        <v>39</v>
      </c>
      <c r="B89" s="33"/>
      <c r="C89" s="33"/>
      <c r="D89" s="18"/>
      <c r="E89" s="22">
        <v>0</v>
      </c>
      <c r="F89" s="32"/>
      <c r="G89" s="31">
        <v>4</v>
      </c>
      <c r="H89" s="32"/>
      <c r="I89" s="31">
        <f t="shared" si="1"/>
        <v>0</v>
      </c>
    </row>
    <row r="90" spans="1:9" x14ac:dyDescent="0.3">
      <c r="A90" s="34" t="s">
        <v>38</v>
      </c>
      <c r="B90" s="33"/>
      <c r="C90" s="33"/>
      <c r="D90" s="18"/>
      <c r="E90" s="22">
        <v>0</v>
      </c>
      <c r="F90" s="32"/>
      <c r="G90" s="31">
        <v>2</v>
      </c>
      <c r="H90" s="32"/>
      <c r="I90" s="31">
        <f t="shared" si="1"/>
        <v>0</v>
      </c>
    </row>
    <row r="91" spans="1:9" x14ac:dyDescent="0.3">
      <c r="A91" s="22" t="s">
        <v>151</v>
      </c>
      <c r="B91" s="22"/>
      <c r="C91" s="22"/>
      <c r="D91" s="18"/>
      <c r="E91" s="22">
        <v>0</v>
      </c>
      <c r="F91" s="32"/>
      <c r="G91" s="22">
        <v>3</v>
      </c>
      <c r="H91" s="32"/>
      <c r="I91" s="31">
        <f t="shared" si="1"/>
        <v>0</v>
      </c>
    </row>
    <row r="92" spans="1:9" x14ac:dyDescent="0.3">
      <c r="A92" s="22" t="s">
        <v>37</v>
      </c>
      <c r="B92" s="22"/>
      <c r="C92" s="22"/>
      <c r="D92" s="18"/>
      <c r="E92" s="22"/>
      <c r="F92" s="32"/>
      <c r="G92" s="22"/>
      <c r="H92" s="32"/>
      <c r="I92" s="31">
        <v>0</v>
      </c>
    </row>
    <row r="93" spans="1:9" ht="16.2" thickBot="1" x14ac:dyDescent="0.35">
      <c r="A93" s="30"/>
      <c r="B93" s="30"/>
      <c r="C93" s="30"/>
      <c r="D93" s="30"/>
      <c r="E93" s="30"/>
      <c r="F93" s="29"/>
      <c r="G93" s="29"/>
      <c r="H93" s="29"/>
      <c r="I93" s="28">
        <f>E93*G93</f>
        <v>0</v>
      </c>
    </row>
    <row r="94" spans="1:9" ht="16.2" thickTop="1" x14ac:dyDescent="0.3">
      <c r="A94" s="27" t="s">
        <v>36</v>
      </c>
      <c r="B94" s="26"/>
      <c r="C94" s="18"/>
      <c r="D94" s="18"/>
      <c r="E94" s="18"/>
      <c r="F94" s="16" t="s">
        <v>35</v>
      </c>
      <c r="G94" s="16"/>
      <c r="H94" s="16"/>
      <c r="I94" s="23">
        <f>SUM(I14:I93)</f>
        <v>0</v>
      </c>
    </row>
    <row r="95" spans="1:9" x14ac:dyDescent="0.3">
      <c r="A95" s="22"/>
      <c r="B95" s="21" t="s">
        <v>34</v>
      </c>
      <c r="C95" s="21" t="s">
        <v>33</v>
      </c>
      <c r="D95" s="18"/>
      <c r="E95" s="22"/>
      <c r="F95" s="16"/>
      <c r="G95" s="16"/>
      <c r="H95" s="16"/>
      <c r="I95" s="23"/>
    </row>
    <row r="96" spans="1:9" x14ac:dyDescent="0.3">
      <c r="A96" s="22"/>
      <c r="B96" s="21" t="s">
        <v>34</v>
      </c>
      <c r="C96" s="21" t="s">
        <v>33</v>
      </c>
      <c r="D96" s="18"/>
      <c r="E96" s="22"/>
      <c r="F96" s="16" t="s">
        <v>32</v>
      </c>
      <c r="G96" s="16"/>
      <c r="H96" s="16"/>
      <c r="I96" s="24">
        <f>B108</f>
        <v>65</v>
      </c>
    </row>
    <row r="97" spans="1:9" x14ac:dyDescent="0.3">
      <c r="A97" s="22"/>
      <c r="B97" s="21" t="s">
        <v>31</v>
      </c>
      <c r="C97" s="21" t="s">
        <v>30</v>
      </c>
      <c r="D97" s="18"/>
      <c r="E97" s="25">
        <f>A97*0.1</f>
        <v>0</v>
      </c>
      <c r="F97" s="16"/>
      <c r="G97" s="16"/>
      <c r="H97" s="16"/>
      <c r="I97" s="24"/>
    </row>
    <row r="98" spans="1:9" x14ac:dyDescent="0.3">
      <c r="A98" s="22"/>
      <c r="B98" s="21" t="s">
        <v>29</v>
      </c>
      <c r="C98" s="21" t="s">
        <v>28</v>
      </c>
      <c r="D98" s="18"/>
      <c r="E98" s="25">
        <f>A98*1</f>
        <v>0</v>
      </c>
      <c r="F98" s="16"/>
      <c r="G98" s="16" t="s">
        <v>27</v>
      </c>
      <c r="H98" s="16"/>
      <c r="I98" s="24">
        <f>I96+E95+E96+E97+E98</f>
        <v>65</v>
      </c>
    </row>
    <row r="99" spans="1:9" x14ac:dyDescent="0.3">
      <c r="A99" s="21" t="s">
        <v>26</v>
      </c>
      <c r="F99" s="16"/>
      <c r="G99" s="16" t="s">
        <v>25</v>
      </c>
      <c r="H99" s="16"/>
      <c r="I99" s="15">
        <f>I98*0.00223</f>
        <v>0.14495000000000002</v>
      </c>
    </row>
    <row r="100" spans="1:9" x14ac:dyDescent="0.3">
      <c r="A100" s="21" t="s">
        <v>24</v>
      </c>
      <c r="B100" s="18"/>
      <c r="C100" s="18"/>
      <c r="D100" s="18"/>
      <c r="E100" s="18"/>
      <c r="F100" s="16"/>
      <c r="G100" s="16"/>
      <c r="H100" s="16"/>
      <c r="I100" s="23"/>
    </row>
    <row r="101" spans="1:9" ht="16.5" customHeight="1" x14ac:dyDescent="0.3">
      <c r="B101" s="22"/>
      <c r="C101" s="21" t="s">
        <v>23</v>
      </c>
      <c r="D101" s="18"/>
      <c r="E101" s="18"/>
      <c r="F101" s="16" t="s">
        <v>22</v>
      </c>
      <c r="G101" s="16"/>
      <c r="H101" s="16"/>
      <c r="I101" s="20">
        <f>IF(ISERR((144*4*I99)/(3.14*B101))^0.5,0,((144*4*I99)/(3.14*B101))^0.5)</f>
        <v>0</v>
      </c>
    </row>
    <row r="102" spans="1:9" ht="34.5" customHeight="1" x14ac:dyDescent="0.3">
      <c r="A102" s="19" t="s">
        <v>21</v>
      </c>
      <c r="B102" s="18"/>
      <c r="C102" s="18"/>
      <c r="D102" s="18"/>
      <c r="E102" s="18"/>
      <c r="F102" s="17" t="s">
        <v>20</v>
      </c>
      <c r="G102" s="17"/>
      <c r="H102" s="16"/>
      <c r="I102" s="15">
        <f>IF(ISERR((4.52/(I101^4.87))*(I98/150)^1.85),0,(4.52/(I101^4.87))*(I98/150)^1.85)</f>
        <v>0</v>
      </c>
    </row>
    <row r="103" spans="1:9" x14ac:dyDescent="0.3">
      <c r="A103" s="58" t="s">
        <v>19</v>
      </c>
      <c r="B103" s="54" t="s">
        <v>153</v>
      </c>
      <c r="C103" s="54">
        <f>VLOOKUP(B103,'System GPM load'!N1:P42,3)</f>
        <v>300</v>
      </c>
      <c r="D103" s="14" t="s">
        <v>14</v>
      </c>
      <c r="E103" s="2"/>
      <c r="F103" s="2"/>
      <c r="G103" s="2"/>
      <c r="H103" s="2"/>
    </row>
    <row r="104" spans="1:9" x14ac:dyDescent="0.3">
      <c r="A104" s="58" t="s">
        <v>18</v>
      </c>
      <c r="B104" s="56" t="s">
        <v>152</v>
      </c>
      <c r="C104" s="54">
        <f>VLOOKUP(B104,'System GPM load'!N1:P42,3)</f>
        <v>100</v>
      </c>
      <c r="D104" s="14" t="s">
        <v>14</v>
      </c>
      <c r="E104" s="2"/>
      <c r="F104" s="2"/>
      <c r="G104" s="2"/>
      <c r="H104" s="2"/>
      <c r="I104" s="49" t="s">
        <v>144</v>
      </c>
    </row>
    <row r="105" spans="1:9" x14ac:dyDescent="0.3">
      <c r="A105" s="58" t="s">
        <v>17</v>
      </c>
      <c r="B105" s="54">
        <f>VLOOKUP(B103,'System GPM load'!N3:O44,2)</f>
        <v>80</v>
      </c>
      <c r="C105" s="54"/>
      <c r="D105" s="14" t="s">
        <v>14</v>
      </c>
      <c r="E105" s="2"/>
      <c r="F105" s="2"/>
      <c r="G105" s="2"/>
      <c r="H105" s="2"/>
    </row>
    <row r="106" spans="1:9" x14ac:dyDescent="0.3">
      <c r="A106" s="58" t="s">
        <v>16</v>
      </c>
      <c r="B106" s="54">
        <f>VLOOKUP(B104,'System GPM load'!N3:O44,2)</f>
        <v>70</v>
      </c>
      <c r="C106" s="54"/>
      <c r="D106" s="14" t="s">
        <v>14</v>
      </c>
      <c r="E106" s="2"/>
      <c r="F106" s="2"/>
      <c r="G106" s="2"/>
      <c r="H106" s="2"/>
    </row>
    <row r="107" spans="1:9" x14ac:dyDescent="0.3">
      <c r="A107" s="58" t="s">
        <v>15</v>
      </c>
      <c r="B107" s="54">
        <f>I94</f>
        <v>0</v>
      </c>
      <c r="C107" s="54"/>
      <c r="D107" s="14" t="s">
        <v>14</v>
      </c>
      <c r="E107" s="2"/>
      <c r="F107" s="2"/>
      <c r="G107" s="2"/>
      <c r="H107" s="2"/>
    </row>
    <row r="108" spans="1:9" x14ac:dyDescent="0.3">
      <c r="A108" s="58" t="s">
        <v>13</v>
      </c>
      <c r="B108" s="57">
        <f>B106+C111</f>
        <v>65</v>
      </c>
      <c r="C108" s="55"/>
      <c r="D108" s="14" t="s">
        <v>12</v>
      </c>
      <c r="E108" s="2"/>
      <c r="F108" s="2"/>
      <c r="G108" s="2"/>
      <c r="H108" s="2"/>
    </row>
    <row r="109" spans="1:9" x14ac:dyDescent="0.3">
      <c r="B109" s="13"/>
      <c r="C109" s="13"/>
      <c r="E109" s="4"/>
    </row>
    <row r="110" spans="1:9" hidden="1" x14ac:dyDescent="0.3">
      <c r="A110" s="49" t="s">
        <v>145</v>
      </c>
      <c r="B110" s="13">
        <f>(C103-C104)</f>
        <v>200</v>
      </c>
      <c r="C110" s="13">
        <f>B107-C104</f>
        <v>-100</v>
      </c>
      <c r="D110" s="49" t="s">
        <v>147</v>
      </c>
      <c r="E110" s="4"/>
    </row>
    <row r="111" spans="1:9" hidden="1" x14ac:dyDescent="0.3">
      <c r="A111" s="49" t="s">
        <v>146</v>
      </c>
      <c r="B111" s="13">
        <f>(B105-B106)</f>
        <v>10</v>
      </c>
      <c r="C111" s="13">
        <f>(C110/B110)*B111</f>
        <v>-5</v>
      </c>
      <c r="D111" s="49" t="s">
        <v>148</v>
      </c>
      <c r="E111" s="4"/>
    </row>
    <row r="112" spans="1:9" hidden="1" x14ac:dyDescent="0.3">
      <c r="B112" s="13"/>
      <c r="C112" s="13"/>
      <c r="E112" s="4"/>
    </row>
    <row r="113" spans="1:11" hidden="1" x14ac:dyDescent="0.3">
      <c r="B113" s="13"/>
      <c r="C113" s="13"/>
      <c r="E113" s="4"/>
    </row>
    <row r="114" spans="1:11" hidden="1" x14ac:dyDescent="0.3">
      <c r="A114" s="9"/>
      <c r="B114" s="11"/>
      <c r="C114" s="12"/>
      <c r="D114" s="4"/>
      <c r="E114" s="4"/>
    </row>
    <row r="115" spans="1:11" hidden="1" x14ac:dyDescent="0.3">
      <c r="A115" s="12"/>
      <c r="B115" s="11"/>
      <c r="C115" s="8"/>
      <c r="D115" s="4"/>
      <c r="E115" s="5"/>
      <c r="H115" s="4"/>
      <c r="I115" s="4"/>
      <c r="J115" s="4"/>
      <c r="K115" s="4"/>
    </row>
    <row r="116" spans="1:11" hidden="1" x14ac:dyDescent="0.3">
      <c r="A116" s="12"/>
      <c r="B116" s="11"/>
      <c r="C116" s="10"/>
      <c r="D116" s="4"/>
      <c r="E116" s="5"/>
      <c r="H116" s="4"/>
      <c r="I116" s="4"/>
      <c r="J116" s="4"/>
      <c r="K116" s="4"/>
    </row>
    <row r="117" spans="1:11" x14ac:dyDescent="0.3">
      <c r="H117" s="4"/>
      <c r="I117" s="9"/>
      <c r="J117" s="4"/>
      <c r="K117" s="4"/>
    </row>
    <row r="118" spans="1:11" ht="22.8" x14ac:dyDescent="0.4">
      <c r="C118" s="3" t="s">
        <v>10</v>
      </c>
    </row>
    <row r="119" spans="1:11" x14ac:dyDescent="0.3">
      <c r="B119" s="2" t="s">
        <v>9</v>
      </c>
      <c r="C119" s="2"/>
      <c r="D119" s="2"/>
      <c r="E119" s="2" t="s">
        <v>8</v>
      </c>
      <c r="F119" s="2"/>
      <c r="G119" s="2" t="s">
        <v>7</v>
      </c>
      <c r="H119" s="2"/>
      <c r="I119" s="2" t="s">
        <v>6</v>
      </c>
    </row>
    <row r="120" spans="1:11" x14ac:dyDescent="0.3">
      <c r="B120" s="2"/>
      <c r="C120" s="2"/>
      <c r="D120" s="2"/>
      <c r="E120" s="2"/>
      <c r="F120" s="2"/>
      <c r="G120" s="2"/>
      <c r="H120" s="2"/>
      <c r="I120" s="2"/>
    </row>
    <row r="121" spans="1:11" x14ac:dyDescent="0.3">
      <c r="B121" s="2">
        <v>100</v>
      </c>
      <c r="C121" s="2"/>
      <c r="D121" s="2"/>
      <c r="E121" s="2">
        <v>70</v>
      </c>
      <c r="F121" s="2"/>
      <c r="G121" s="2">
        <v>80</v>
      </c>
      <c r="H121" s="2"/>
      <c r="I121" s="2">
        <v>100</v>
      </c>
    </row>
    <row r="122" spans="1:11" x14ac:dyDescent="0.3">
      <c r="B122" s="2">
        <v>300</v>
      </c>
      <c r="C122" s="2"/>
      <c r="D122" s="2"/>
      <c r="E122" s="2">
        <v>80</v>
      </c>
      <c r="F122" s="2"/>
      <c r="G122" s="2">
        <v>90</v>
      </c>
      <c r="H122" s="2"/>
      <c r="I122" s="2">
        <v>100</v>
      </c>
    </row>
    <row r="123" spans="1:11" x14ac:dyDescent="0.3">
      <c r="B123" s="2">
        <v>600</v>
      </c>
      <c r="C123" s="2"/>
      <c r="D123" s="2"/>
      <c r="E123" s="2">
        <v>100</v>
      </c>
      <c r="F123" s="2"/>
      <c r="G123" s="2">
        <v>100</v>
      </c>
      <c r="H123" s="2"/>
      <c r="I123" s="2">
        <v>120</v>
      </c>
    </row>
    <row r="124" spans="1:11" x14ac:dyDescent="0.3">
      <c r="B124" s="2">
        <v>900</v>
      </c>
      <c r="C124" s="2"/>
      <c r="D124" s="2"/>
      <c r="E124" s="2">
        <v>120</v>
      </c>
      <c r="F124" s="2"/>
      <c r="G124" s="2">
        <v>125</v>
      </c>
      <c r="H124" s="2"/>
      <c r="I124" s="2">
        <v>135</v>
      </c>
    </row>
    <row r="125" spans="1:11" x14ac:dyDescent="0.3">
      <c r="B125" s="2"/>
      <c r="C125" s="2"/>
      <c r="D125" s="2"/>
      <c r="E125" s="2"/>
      <c r="F125" s="2"/>
      <c r="G125" s="2"/>
      <c r="H125" s="2"/>
      <c r="I125" s="2"/>
    </row>
    <row r="126" spans="1:11" x14ac:dyDescent="0.3">
      <c r="B126" s="2">
        <v>1200</v>
      </c>
      <c r="C126" s="2"/>
      <c r="D126" s="2"/>
      <c r="E126" s="2">
        <v>135</v>
      </c>
      <c r="F126" s="2"/>
      <c r="G126" s="2">
        <v>145</v>
      </c>
      <c r="H126" s="2"/>
      <c r="I126" s="2">
        <v>155</v>
      </c>
    </row>
    <row r="127" spans="1:11" x14ac:dyDescent="0.3">
      <c r="B127" s="2">
        <v>1500</v>
      </c>
      <c r="C127" s="2"/>
      <c r="D127" s="2"/>
      <c r="E127" s="2">
        <v>150</v>
      </c>
      <c r="F127" s="2"/>
      <c r="G127" s="2">
        <v>165</v>
      </c>
      <c r="H127" s="2"/>
      <c r="I127" s="2">
        <v>185</v>
      </c>
    </row>
    <row r="128" spans="1:11" x14ac:dyDescent="0.3">
      <c r="B128" s="2">
        <v>1750</v>
      </c>
      <c r="C128" s="2"/>
      <c r="D128" s="2"/>
      <c r="E128" s="2">
        <v>170</v>
      </c>
      <c r="F128" s="2"/>
      <c r="G128" s="2">
        <v>185</v>
      </c>
      <c r="H128" s="2"/>
      <c r="I128" s="2">
        <v>200</v>
      </c>
    </row>
    <row r="129" spans="2:9" x14ac:dyDescent="0.3">
      <c r="B129" s="2">
        <v>2000</v>
      </c>
      <c r="C129" s="2"/>
      <c r="D129" s="2"/>
      <c r="E129" s="2">
        <v>190</v>
      </c>
      <c r="F129" s="2"/>
      <c r="G129" s="2">
        <v>200</v>
      </c>
      <c r="H129" s="2"/>
      <c r="I129" s="2">
        <v>220</v>
      </c>
    </row>
    <row r="130" spans="2:9" x14ac:dyDescent="0.3">
      <c r="B130" s="2"/>
      <c r="C130" s="2"/>
      <c r="D130" s="2"/>
      <c r="E130" s="2"/>
      <c r="F130" s="2"/>
      <c r="G130" s="2"/>
      <c r="H130" s="2"/>
      <c r="I130" s="2"/>
    </row>
    <row r="131" spans="2:9" x14ac:dyDescent="0.3">
      <c r="B131" s="2">
        <v>3000</v>
      </c>
      <c r="C131" s="2"/>
      <c r="D131" s="2"/>
      <c r="E131" s="2">
        <v>250</v>
      </c>
      <c r="F131" s="2"/>
      <c r="G131" s="2">
        <v>275</v>
      </c>
      <c r="H131" s="2"/>
      <c r="I131" s="2">
        <v>300</v>
      </c>
    </row>
    <row r="132" spans="2:9" x14ac:dyDescent="0.3">
      <c r="B132" s="2">
        <v>4000</v>
      </c>
      <c r="C132" s="2"/>
      <c r="D132" s="2"/>
      <c r="E132" s="2">
        <v>300</v>
      </c>
      <c r="F132" s="2"/>
      <c r="G132" s="2">
        <v>340</v>
      </c>
      <c r="H132" s="2"/>
      <c r="I132" s="2">
        <v>365</v>
      </c>
    </row>
    <row r="133" spans="2:9" x14ac:dyDescent="0.3">
      <c r="B133" s="2">
        <v>5000</v>
      </c>
      <c r="C133" s="2"/>
      <c r="D133" s="2"/>
      <c r="E133" s="2">
        <v>350</v>
      </c>
      <c r="F133" s="2"/>
      <c r="G133" s="2">
        <v>400</v>
      </c>
      <c r="H133" s="2"/>
      <c r="I133" s="2">
        <v>430</v>
      </c>
    </row>
    <row r="134" spans="2:9" x14ac:dyDescent="0.3">
      <c r="B134" s="2">
        <v>6000</v>
      </c>
      <c r="C134" s="2"/>
      <c r="D134" s="2"/>
      <c r="E134" s="2">
        <v>400</v>
      </c>
      <c r="F134" s="2"/>
      <c r="G134" s="2">
        <v>450</v>
      </c>
      <c r="H134" s="2"/>
      <c r="I134" s="2">
        <v>490</v>
      </c>
    </row>
    <row r="135" spans="2:9" x14ac:dyDescent="0.3">
      <c r="B135" s="2">
        <v>7000</v>
      </c>
      <c r="C135" s="2"/>
      <c r="D135" s="2"/>
      <c r="E135" s="2">
        <v>450</v>
      </c>
      <c r="F135" s="2"/>
      <c r="G135" s="2">
        <v>500</v>
      </c>
      <c r="H135" s="2"/>
      <c r="I135" s="2">
        <v>540</v>
      </c>
    </row>
    <row r="136" spans="2:9" x14ac:dyDescent="0.3">
      <c r="B136" s="2">
        <v>8000</v>
      </c>
      <c r="C136" s="2"/>
      <c r="D136" s="2"/>
      <c r="E136" s="2">
        <v>490</v>
      </c>
      <c r="F136" s="2"/>
      <c r="G136" s="2">
        <v>550</v>
      </c>
      <c r="H136" s="2"/>
      <c r="I136" s="2">
        <v>600</v>
      </c>
    </row>
    <row r="137" spans="2:9" x14ac:dyDescent="0.3">
      <c r="B137" s="4"/>
      <c r="C137" s="5"/>
      <c r="D137" s="8"/>
      <c r="E137" s="4"/>
      <c r="F137" s="5"/>
    </row>
    <row r="138" spans="2:9" x14ac:dyDescent="0.3">
      <c r="B138" s="4"/>
      <c r="C138" s="4"/>
      <c r="D138" s="5"/>
      <c r="E138" s="8"/>
      <c r="F138" s="4"/>
      <c r="G138" s="5"/>
    </row>
    <row r="139" spans="2:9" x14ac:dyDescent="0.3">
      <c r="B139" s="4"/>
      <c r="C139" s="4"/>
      <c r="D139" s="7"/>
      <c r="E139" s="6"/>
      <c r="F139" s="4"/>
      <c r="G139" s="5"/>
    </row>
    <row r="140" spans="2:9" x14ac:dyDescent="0.3">
      <c r="B140" s="4"/>
      <c r="C140" s="4"/>
      <c r="D140" s="7"/>
      <c r="E140" s="6"/>
      <c r="F140" s="4"/>
      <c r="G140" s="5"/>
    </row>
    <row r="141" spans="2:9" x14ac:dyDescent="0.3">
      <c r="B141" s="4"/>
      <c r="C141" s="4"/>
      <c r="D141" s="7"/>
      <c r="E141" s="6"/>
      <c r="F141" s="4"/>
      <c r="G141" s="5"/>
    </row>
    <row r="142" spans="2:9" x14ac:dyDescent="0.3">
      <c r="B142" s="4"/>
      <c r="C142" s="4"/>
      <c r="D142" s="7"/>
      <c r="E142" s="6"/>
      <c r="F142" s="4"/>
      <c r="G142" s="5"/>
    </row>
    <row r="143" spans="2:9" x14ac:dyDescent="0.3">
      <c r="B143" s="4"/>
      <c r="C143" s="4"/>
      <c r="D143" s="7"/>
      <c r="E143" s="6"/>
      <c r="F143" s="4"/>
      <c r="G143" s="5"/>
    </row>
    <row r="144" spans="2:9" x14ac:dyDescent="0.3">
      <c r="B144" s="4"/>
      <c r="C144" s="4"/>
      <c r="D144" s="7"/>
      <c r="E144" s="6"/>
      <c r="F144" s="4"/>
      <c r="G144" s="5"/>
    </row>
    <row r="145" spans="2:7" x14ac:dyDescent="0.3">
      <c r="B145" s="4"/>
      <c r="C145" s="4"/>
      <c r="D145" s="7"/>
      <c r="E145" s="6"/>
      <c r="F145" s="4"/>
      <c r="G145" s="5"/>
    </row>
    <row r="146" spans="2:7" x14ac:dyDescent="0.3">
      <c r="B146" s="4"/>
      <c r="C146" s="4"/>
      <c r="D146" s="7"/>
      <c r="E146" s="6"/>
      <c r="F146" s="4"/>
      <c r="G146" s="5"/>
    </row>
    <row r="147" spans="2:7" x14ac:dyDescent="0.3">
      <c r="B147" s="4"/>
      <c r="C147" s="4"/>
      <c r="D147" s="7"/>
      <c r="E147" s="6"/>
      <c r="F147" s="4"/>
      <c r="G147" s="5"/>
    </row>
    <row r="148" spans="2:7" x14ac:dyDescent="0.3">
      <c r="B148" s="4"/>
      <c r="C148" s="4"/>
      <c r="D148" s="4"/>
      <c r="E148" s="4"/>
      <c r="F148" s="4"/>
      <c r="G148" s="4"/>
    </row>
    <row r="149" spans="2:7" x14ac:dyDescent="0.3">
      <c r="B149" s="4"/>
      <c r="C149" s="4"/>
      <c r="D149" s="4"/>
      <c r="E149" s="4"/>
      <c r="F149" s="4"/>
      <c r="G149" s="5"/>
    </row>
    <row r="150" spans="2:7" x14ac:dyDescent="0.3">
      <c r="B150" s="4"/>
      <c r="C150" s="4"/>
      <c r="D150" s="4"/>
      <c r="E150" s="4"/>
      <c r="F150" s="4"/>
      <c r="G150" s="4"/>
    </row>
    <row r="151" spans="2:7" x14ac:dyDescent="0.3">
      <c r="B151" s="4"/>
      <c r="C151" s="4"/>
      <c r="D151" s="4"/>
      <c r="E151" s="4"/>
      <c r="F151" s="4"/>
      <c r="G151" s="4"/>
    </row>
    <row r="152" spans="2:7" x14ac:dyDescent="0.3">
      <c r="B152" s="4"/>
      <c r="C152" s="4"/>
      <c r="D152" s="4"/>
      <c r="E152" s="4"/>
      <c r="F152" s="4"/>
      <c r="G152" s="4"/>
    </row>
  </sheetData>
  <hyperlinks>
    <hyperlink ref="K20" r:id="rId1" xr:uid="{00000000-0004-0000-0100-000000000000}"/>
    <hyperlink ref="K22" r:id="rId2" xr:uid="{00000000-0004-0000-0100-000001000000}"/>
    <hyperlink ref="K24" r:id="rId3" xr:uid="{00000000-0004-0000-0100-000002000000}"/>
    <hyperlink ref="A2" r:id="rId4" xr:uid="{CC1E3BF2-A161-433F-B9DF-5E3C69761DA9}"/>
  </hyperlinks>
  <printOptions gridLinesSet="0"/>
  <pageMargins left="0.75" right="0.5" top="0.5" bottom="0.44" header="0.5" footer="0.32"/>
  <pageSetup scale="67" orientation="portrait" horizontalDpi="4294967292" verticalDpi="360" r:id="rId5"/>
  <headerFooter alignWithMargins="0"/>
  <drawing r:id="rId6"/>
  <legacyDrawing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'System GPM load'!$N$3:$N$44</xm:f>
          </x14:formula1>
          <xm:sqref>B103:B104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4"/>
  <sheetViews>
    <sheetView topLeftCell="A14" workbookViewId="0">
      <selection activeCell="P3" sqref="P3:P44"/>
    </sheetView>
  </sheetViews>
  <sheetFormatPr defaultColWidth="8.90625" defaultRowHeight="15.6" x14ac:dyDescent="0.3"/>
  <cols>
    <col min="1" max="1" width="14.81640625" style="1" bestFit="1" customWidth="1"/>
    <col min="2" max="2" width="8.90625" style="1"/>
    <col min="3" max="3" width="2.36328125" style="1" customWidth="1"/>
    <col min="4" max="4" width="8.90625" style="1"/>
    <col min="5" max="5" width="2.54296875" style="1" customWidth="1"/>
    <col min="6" max="6" width="8.90625" style="1"/>
    <col min="7" max="7" width="2.36328125" style="1" customWidth="1"/>
    <col min="8" max="10" width="8.90625" style="1"/>
    <col min="11" max="11" width="14.81640625" style="1" bestFit="1" customWidth="1"/>
    <col min="12" max="12" width="9.36328125" style="53" bestFit="1" customWidth="1"/>
    <col min="13" max="13" width="14.81640625" style="52" bestFit="1" customWidth="1"/>
    <col min="14" max="14" width="14.81640625" style="52" customWidth="1"/>
    <col min="15" max="15" width="5" style="52" bestFit="1" customWidth="1"/>
    <col min="16" max="16384" width="8.90625" style="1"/>
  </cols>
  <sheetData>
    <row r="1" spans="1:16" ht="29.25" customHeight="1" x14ac:dyDescent="0.4">
      <c r="B1" s="3" t="s">
        <v>10</v>
      </c>
    </row>
    <row r="2" spans="1:16" x14ac:dyDescent="0.3">
      <c r="A2" s="2" t="s">
        <v>9</v>
      </c>
      <c r="B2" s="2"/>
      <c r="C2" s="2"/>
      <c r="D2" s="2" t="s">
        <v>8</v>
      </c>
      <c r="E2" s="2"/>
      <c r="F2" s="2" t="s">
        <v>7</v>
      </c>
      <c r="G2" s="2"/>
      <c r="H2" s="2" t="s">
        <v>6</v>
      </c>
      <c r="L2" s="53" t="s">
        <v>8</v>
      </c>
      <c r="M2" s="52" t="s">
        <v>9</v>
      </c>
      <c r="O2" s="51" t="s">
        <v>11</v>
      </c>
    </row>
    <row r="3" spans="1:16" x14ac:dyDescent="0.3">
      <c r="A3" s="2"/>
      <c r="B3" s="2"/>
      <c r="C3" s="2"/>
      <c r="D3" s="2"/>
      <c r="E3" s="2"/>
      <c r="F3" s="2"/>
      <c r="G3" s="2"/>
      <c r="H3" s="2"/>
      <c r="L3" s="53" t="s">
        <v>8</v>
      </c>
      <c r="M3" s="52">
        <v>100</v>
      </c>
      <c r="N3" s="52" t="str">
        <f>L3&amp;M3</f>
        <v>Apt./Office100</v>
      </c>
      <c r="O3" s="52">
        <v>70</v>
      </c>
      <c r="P3" s="1">
        <v>100</v>
      </c>
    </row>
    <row r="4" spans="1:16" x14ac:dyDescent="0.3">
      <c r="A4" s="2">
        <v>100</v>
      </c>
      <c r="B4" s="2"/>
      <c r="C4" s="2"/>
      <c r="D4" s="2">
        <v>70</v>
      </c>
      <c r="E4" s="2"/>
      <c r="F4" s="2">
        <v>80</v>
      </c>
      <c r="G4" s="2"/>
      <c r="H4" s="2">
        <v>100</v>
      </c>
      <c r="L4" s="53" t="s">
        <v>8</v>
      </c>
      <c r="M4" s="52">
        <v>300</v>
      </c>
      <c r="N4" s="52" t="str">
        <f t="shared" ref="N4:N44" si="0">L4&amp;M4</f>
        <v>Apt./Office300</v>
      </c>
      <c r="O4" s="52">
        <v>80</v>
      </c>
      <c r="P4" s="1">
        <v>300</v>
      </c>
    </row>
    <row r="5" spans="1:16" x14ac:dyDescent="0.3">
      <c r="A5" s="2">
        <v>300</v>
      </c>
      <c r="B5" s="2"/>
      <c r="C5" s="2"/>
      <c r="D5" s="2">
        <v>80</v>
      </c>
      <c r="E5" s="2"/>
      <c r="F5" s="2">
        <v>90</v>
      </c>
      <c r="G5" s="2"/>
      <c r="H5" s="2">
        <v>100</v>
      </c>
      <c r="L5" s="53" t="s">
        <v>8</v>
      </c>
      <c r="M5" s="52">
        <v>600</v>
      </c>
      <c r="N5" s="52" t="str">
        <f t="shared" si="0"/>
        <v>Apt./Office600</v>
      </c>
      <c r="O5" s="52">
        <v>100</v>
      </c>
      <c r="P5" s="1">
        <v>600</v>
      </c>
    </row>
    <row r="6" spans="1:16" x14ac:dyDescent="0.3">
      <c r="A6" s="2">
        <v>600</v>
      </c>
      <c r="B6" s="2"/>
      <c r="C6" s="2"/>
      <c r="D6" s="2">
        <v>100</v>
      </c>
      <c r="E6" s="2"/>
      <c r="F6" s="2">
        <v>100</v>
      </c>
      <c r="G6" s="2"/>
      <c r="H6" s="2">
        <v>120</v>
      </c>
      <c r="L6" s="53" t="s">
        <v>8</v>
      </c>
      <c r="M6" s="52">
        <v>900</v>
      </c>
      <c r="N6" s="52" t="str">
        <f t="shared" si="0"/>
        <v>Apt./Office900</v>
      </c>
      <c r="O6" s="52">
        <v>120</v>
      </c>
      <c r="P6" s="1">
        <v>900</v>
      </c>
    </row>
    <row r="7" spans="1:16" x14ac:dyDescent="0.3">
      <c r="A7" s="2">
        <v>900</v>
      </c>
      <c r="B7" s="2"/>
      <c r="C7" s="2"/>
      <c r="D7" s="2">
        <v>120</v>
      </c>
      <c r="E7" s="2"/>
      <c r="F7" s="2">
        <v>125</v>
      </c>
      <c r="G7" s="2"/>
      <c r="H7" s="2">
        <v>135</v>
      </c>
      <c r="L7" s="53" t="s">
        <v>8</v>
      </c>
      <c r="M7" s="52">
        <v>1200</v>
      </c>
      <c r="N7" s="52" t="str">
        <f t="shared" si="0"/>
        <v>Apt./Office1200</v>
      </c>
      <c r="O7" s="52">
        <v>135</v>
      </c>
      <c r="P7" s="1">
        <v>1200</v>
      </c>
    </row>
    <row r="8" spans="1:16" x14ac:dyDescent="0.3">
      <c r="A8" s="2"/>
      <c r="B8" s="2"/>
      <c r="C8" s="2"/>
      <c r="D8" s="2"/>
      <c r="E8" s="2"/>
      <c r="F8" s="2"/>
      <c r="G8" s="2"/>
      <c r="H8" s="2"/>
      <c r="L8" s="53" t="s">
        <v>8</v>
      </c>
      <c r="M8" s="52">
        <v>1500</v>
      </c>
      <c r="N8" s="52" t="str">
        <f t="shared" si="0"/>
        <v>Apt./Office1500</v>
      </c>
      <c r="O8" s="52">
        <v>150</v>
      </c>
      <c r="P8" s="1">
        <v>1500</v>
      </c>
    </row>
    <row r="9" spans="1:16" x14ac:dyDescent="0.3">
      <c r="A9" s="2">
        <v>1200</v>
      </c>
      <c r="B9" s="2"/>
      <c r="C9" s="2"/>
      <c r="D9" s="2">
        <v>135</v>
      </c>
      <c r="E9" s="2"/>
      <c r="F9" s="2">
        <v>145</v>
      </c>
      <c r="G9" s="2"/>
      <c r="H9" s="2">
        <v>155</v>
      </c>
      <c r="L9" s="53" t="s">
        <v>8</v>
      </c>
      <c r="M9" s="52">
        <v>1750</v>
      </c>
      <c r="N9" s="52" t="str">
        <f t="shared" si="0"/>
        <v>Apt./Office1750</v>
      </c>
      <c r="O9" s="52">
        <v>170</v>
      </c>
      <c r="P9" s="1">
        <v>1750</v>
      </c>
    </row>
    <row r="10" spans="1:16" x14ac:dyDescent="0.3">
      <c r="A10" s="2">
        <v>1500</v>
      </c>
      <c r="B10" s="2"/>
      <c r="C10" s="2"/>
      <c r="D10" s="2">
        <v>150</v>
      </c>
      <c r="E10" s="2"/>
      <c r="F10" s="2">
        <v>165</v>
      </c>
      <c r="G10" s="2"/>
      <c r="H10" s="2">
        <v>185</v>
      </c>
      <c r="L10" s="53" t="s">
        <v>8</v>
      </c>
      <c r="M10" s="52">
        <v>2000</v>
      </c>
      <c r="N10" s="52" t="str">
        <f t="shared" si="0"/>
        <v>Apt./Office2000</v>
      </c>
      <c r="O10" s="52">
        <v>190</v>
      </c>
      <c r="P10" s="1">
        <v>2000</v>
      </c>
    </row>
    <row r="11" spans="1:16" x14ac:dyDescent="0.3">
      <c r="A11" s="2">
        <v>1750</v>
      </c>
      <c r="B11" s="2"/>
      <c r="C11" s="2"/>
      <c r="D11" s="2">
        <v>170</v>
      </c>
      <c r="E11" s="2"/>
      <c r="F11" s="2">
        <v>185</v>
      </c>
      <c r="G11" s="2"/>
      <c r="H11" s="2">
        <v>200</v>
      </c>
      <c r="L11" s="53" t="s">
        <v>8</v>
      </c>
      <c r="M11" s="52">
        <v>3000</v>
      </c>
      <c r="N11" s="52" t="str">
        <f t="shared" si="0"/>
        <v>Apt./Office3000</v>
      </c>
      <c r="O11" s="52">
        <v>250</v>
      </c>
      <c r="P11" s="1">
        <v>3000</v>
      </c>
    </row>
    <row r="12" spans="1:16" x14ac:dyDescent="0.3">
      <c r="A12" s="2">
        <v>2000</v>
      </c>
      <c r="B12" s="2"/>
      <c r="C12" s="2"/>
      <c r="D12" s="2">
        <v>190</v>
      </c>
      <c r="E12" s="2"/>
      <c r="F12" s="2">
        <v>200</v>
      </c>
      <c r="G12" s="2"/>
      <c r="H12" s="2">
        <v>220</v>
      </c>
      <c r="L12" s="53" t="s">
        <v>8</v>
      </c>
      <c r="M12" s="52">
        <v>4000</v>
      </c>
      <c r="N12" s="52" t="str">
        <f t="shared" si="0"/>
        <v>Apt./Office4000</v>
      </c>
      <c r="O12" s="52">
        <v>300</v>
      </c>
      <c r="P12" s="1">
        <v>4000</v>
      </c>
    </row>
    <row r="13" spans="1:16" x14ac:dyDescent="0.3">
      <c r="A13" s="2"/>
      <c r="B13" s="2"/>
      <c r="C13" s="2"/>
      <c r="D13" s="2"/>
      <c r="E13" s="2"/>
      <c r="F13" s="2"/>
      <c r="G13" s="2"/>
      <c r="H13" s="2"/>
      <c r="L13" s="53" t="s">
        <v>8</v>
      </c>
      <c r="M13" s="52">
        <v>5000</v>
      </c>
      <c r="N13" s="52" t="str">
        <f t="shared" si="0"/>
        <v>Apt./Office5000</v>
      </c>
      <c r="O13" s="52">
        <v>350</v>
      </c>
      <c r="P13" s="1">
        <v>5000</v>
      </c>
    </row>
    <row r="14" spans="1:16" x14ac:dyDescent="0.3">
      <c r="A14" s="2">
        <v>3000</v>
      </c>
      <c r="B14" s="2"/>
      <c r="C14" s="2"/>
      <c r="D14" s="2">
        <v>250</v>
      </c>
      <c r="E14" s="2"/>
      <c r="F14" s="2">
        <v>275</v>
      </c>
      <c r="G14" s="2"/>
      <c r="H14" s="2">
        <v>300</v>
      </c>
      <c r="L14" s="53" t="s">
        <v>8</v>
      </c>
      <c r="M14" s="52">
        <v>6000</v>
      </c>
      <c r="N14" s="52" t="str">
        <f t="shared" si="0"/>
        <v>Apt./Office6000</v>
      </c>
      <c r="O14" s="52">
        <v>400</v>
      </c>
      <c r="P14" s="1">
        <v>6000</v>
      </c>
    </row>
    <row r="15" spans="1:16" x14ac:dyDescent="0.3">
      <c r="A15" s="2">
        <v>4000</v>
      </c>
      <c r="B15" s="2"/>
      <c r="C15" s="2"/>
      <c r="D15" s="2">
        <v>300</v>
      </c>
      <c r="E15" s="2"/>
      <c r="F15" s="2">
        <v>340</v>
      </c>
      <c r="G15" s="2"/>
      <c r="H15" s="2">
        <v>365</v>
      </c>
      <c r="L15" s="53" t="s">
        <v>8</v>
      </c>
      <c r="M15" s="52">
        <v>7000</v>
      </c>
      <c r="N15" s="52" t="str">
        <f t="shared" si="0"/>
        <v>Apt./Office7000</v>
      </c>
      <c r="O15" s="52">
        <v>450</v>
      </c>
      <c r="P15" s="1">
        <v>7000</v>
      </c>
    </row>
    <row r="16" spans="1:16" x14ac:dyDescent="0.3">
      <c r="A16" s="2">
        <v>5000</v>
      </c>
      <c r="B16" s="2"/>
      <c r="C16" s="2"/>
      <c r="D16" s="2">
        <v>350</v>
      </c>
      <c r="E16" s="2"/>
      <c r="F16" s="2">
        <v>400</v>
      </c>
      <c r="G16" s="2"/>
      <c r="H16" s="2">
        <v>430</v>
      </c>
      <c r="L16" s="53" t="s">
        <v>8</v>
      </c>
      <c r="M16" s="52">
        <v>8000</v>
      </c>
      <c r="N16" s="52" t="str">
        <f t="shared" si="0"/>
        <v>Apt./Office8000</v>
      </c>
      <c r="O16" s="52">
        <v>490</v>
      </c>
      <c r="P16" s="1">
        <v>8000</v>
      </c>
    </row>
    <row r="17" spans="1:16" x14ac:dyDescent="0.3">
      <c r="A17" s="2">
        <v>6000</v>
      </c>
      <c r="B17" s="2"/>
      <c r="C17" s="2"/>
      <c r="D17" s="2">
        <v>400</v>
      </c>
      <c r="E17" s="2"/>
      <c r="F17" s="2">
        <v>450</v>
      </c>
      <c r="G17" s="2"/>
      <c r="H17" s="2">
        <v>490</v>
      </c>
      <c r="L17" s="53" t="s">
        <v>7</v>
      </c>
      <c r="M17" s="52">
        <v>100</v>
      </c>
      <c r="N17" s="52" t="str">
        <f t="shared" si="0"/>
        <v>Hotel100</v>
      </c>
      <c r="O17" s="52">
        <v>80</v>
      </c>
      <c r="P17" s="1">
        <v>100</v>
      </c>
    </row>
    <row r="18" spans="1:16" x14ac:dyDescent="0.3">
      <c r="A18" s="2">
        <v>7000</v>
      </c>
      <c r="B18" s="2"/>
      <c r="C18" s="2"/>
      <c r="D18" s="2">
        <v>450</v>
      </c>
      <c r="E18" s="2"/>
      <c r="F18" s="2">
        <v>500</v>
      </c>
      <c r="G18" s="2"/>
      <c r="H18" s="2">
        <v>540</v>
      </c>
      <c r="L18" s="53" t="s">
        <v>7</v>
      </c>
      <c r="M18" s="52">
        <v>300</v>
      </c>
      <c r="N18" s="52" t="str">
        <f t="shared" si="0"/>
        <v>Hotel300</v>
      </c>
      <c r="O18" s="52">
        <v>90</v>
      </c>
      <c r="P18" s="1">
        <v>300</v>
      </c>
    </row>
    <row r="19" spans="1:16" x14ac:dyDescent="0.3">
      <c r="A19" s="2">
        <v>8000</v>
      </c>
      <c r="B19" s="2"/>
      <c r="C19" s="2"/>
      <c r="D19" s="2">
        <v>490</v>
      </c>
      <c r="E19" s="2"/>
      <c r="F19" s="2">
        <v>550</v>
      </c>
      <c r="G19" s="2"/>
      <c r="H19" s="2">
        <v>600</v>
      </c>
      <c r="L19" s="53" t="s">
        <v>7</v>
      </c>
      <c r="M19" s="52">
        <v>600</v>
      </c>
      <c r="N19" s="52" t="str">
        <f t="shared" si="0"/>
        <v>Hotel600</v>
      </c>
      <c r="O19" s="52">
        <v>100</v>
      </c>
      <c r="P19" s="1">
        <v>600</v>
      </c>
    </row>
    <row r="20" spans="1:16" x14ac:dyDescent="0.3">
      <c r="L20" s="53" t="s">
        <v>7</v>
      </c>
      <c r="M20" s="52">
        <v>900</v>
      </c>
      <c r="N20" s="52" t="str">
        <f t="shared" si="0"/>
        <v>Hotel900</v>
      </c>
      <c r="O20" s="52">
        <v>125</v>
      </c>
      <c r="P20" s="1">
        <v>900</v>
      </c>
    </row>
    <row r="21" spans="1:16" x14ac:dyDescent="0.3">
      <c r="L21" s="53" t="s">
        <v>7</v>
      </c>
      <c r="M21" s="52">
        <v>1200</v>
      </c>
      <c r="N21" s="52" t="str">
        <f t="shared" si="0"/>
        <v>Hotel1200</v>
      </c>
      <c r="O21" s="52">
        <v>145</v>
      </c>
      <c r="P21" s="1">
        <v>1200</v>
      </c>
    </row>
    <row r="22" spans="1:16" x14ac:dyDescent="0.3">
      <c r="L22" s="53" t="s">
        <v>7</v>
      </c>
      <c r="M22" s="52">
        <v>1500</v>
      </c>
      <c r="N22" s="52" t="str">
        <f t="shared" si="0"/>
        <v>Hotel1500</v>
      </c>
      <c r="O22" s="52">
        <v>165</v>
      </c>
      <c r="P22" s="1">
        <v>1500</v>
      </c>
    </row>
    <row r="23" spans="1:16" x14ac:dyDescent="0.3">
      <c r="L23" s="53" t="s">
        <v>7</v>
      </c>
      <c r="M23" s="52">
        <v>1750</v>
      </c>
      <c r="N23" s="52" t="str">
        <f t="shared" si="0"/>
        <v>Hotel1750</v>
      </c>
      <c r="O23" s="52">
        <v>185</v>
      </c>
      <c r="P23" s="1">
        <v>1750</v>
      </c>
    </row>
    <row r="24" spans="1:16" x14ac:dyDescent="0.3">
      <c r="L24" s="53" t="s">
        <v>7</v>
      </c>
      <c r="M24" s="52">
        <v>2000</v>
      </c>
      <c r="N24" s="52" t="str">
        <f t="shared" si="0"/>
        <v>Hotel2000</v>
      </c>
      <c r="O24" s="52">
        <v>200</v>
      </c>
      <c r="P24" s="1">
        <v>2000</v>
      </c>
    </row>
    <row r="25" spans="1:16" x14ac:dyDescent="0.3">
      <c r="L25" s="53" t="s">
        <v>7</v>
      </c>
      <c r="M25" s="52">
        <v>3000</v>
      </c>
      <c r="N25" s="52" t="str">
        <f t="shared" si="0"/>
        <v>Hotel3000</v>
      </c>
      <c r="O25" s="52">
        <v>275</v>
      </c>
      <c r="P25" s="1">
        <v>3000</v>
      </c>
    </row>
    <row r="26" spans="1:16" x14ac:dyDescent="0.3">
      <c r="L26" s="53" t="s">
        <v>7</v>
      </c>
      <c r="M26" s="52">
        <v>4000</v>
      </c>
      <c r="N26" s="52" t="str">
        <f t="shared" si="0"/>
        <v>Hotel4000</v>
      </c>
      <c r="O26" s="52">
        <v>340</v>
      </c>
      <c r="P26" s="1">
        <v>4000</v>
      </c>
    </row>
    <row r="27" spans="1:16" x14ac:dyDescent="0.3">
      <c r="L27" s="53" t="s">
        <v>7</v>
      </c>
      <c r="M27" s="52">
        <v>5000</v>
      </c>
      <c r="N27" s="52" t="str">
        <f t="shared" si="0"/>
        <v>Hotel5000</v>
      </c>
      <c r="O27" s="52">
        <v>400</v>
      </c>
      <c r="P27" s="1">
        <v>5000</v>
      </c>
    </row>
    <row r="28" spans="1:16" x14ac:dyDescent="0.3">
      <c r="L28" s="53" t="s">
        <v>7</v>
      </c>
      <c r="M28" s="52">
        <v>6000</v>
      </c>
      <c r="N28" s="52" t="str">
        <f t="shared" si="0"/>
        <v>Hotel6000</v>
      </c>
      <c r="O28" s="52">
        <v>450</v>
      </c>
      <c r="P28" s="1">
        <v>6000</v>
      </c>
    </row>
    <row r="29" spans="1:16" x14ac:dyDescent="0.3">
      <c r="L29" s="53" t="s">
        <v>7</v>
      </c>
      <c r="M29" s="52">
        <v>7000</v>
      </c>
      <c r="N29" s="52" t="str">
        <f t="shared" si="0"/>
        <v>Hotel7000</v>
      </c>
      <c r="O29" s="52">
        <v>500</v>
      </c>
      <c r="P29" s="1">
        <v>7000</v>
      </c>
    </row>
    <row r="30" spans="1:16" x14ac:dyDescent="0.3">
      <c r="L30" s="53" t="s">
        <v>7</v>
      </c>
      <c r="M30" s="52">
        <v>8000</v>
      </c>
      <c r="N30" s="52" t="str">
        <f t="shared" si="0"/>
        <v>Hotel8000</v>
      </c>
      <c r="O30" s="52">
        <v>550</v>
      </c>
      <c r="P30" s="1">
        <v>8000</v>
      </c>
    </row>
    <row r="31" spans="1:16" x14ac:dyDescent="0.3">
      <c r="L31" s="53" t="s">
        <v>6</v>
      </c>
      <c r="M31" s="52">
        <v>100</v>
      </c>
      <c r="N31" s="52" t="str">
        <f t="shared" si="0"/>
        <v>Hospital100</v>
      </c>
      <c r="O31" s="52">
        <v>100</v>
      </c>
      <c r="P31" s="1">
        <v>100</v>
      </c>
    </row>
    <row r="32" spans="1:16" x14ac:dyDescent="0.3">
      <c r="L32" s="53" t="s">
        <v>6</v>
      </c>
      <c r="M32" s="52">
        <v>300</v>
      </c>
      <c r="N32" s="52" t="str">
        <f t="shared" si="0"/>
        <v>Hospital300</v>
      </c>
      <c r="O32" s="52">
        <v>100</v>
      </c>
      <c r="P32" s="1">
        <v>300</v>
      </c>
    </row>
    <row r="33" spans="12:16" x14ac:dyDescent="0.3">
      <c r="L33" s="53" t="s">
        <v>6</v>
      </c>
      <c r="M33" s="52">
        <v>600</v>
      </c>
      <c r="N33" s="52" t="str">
        <f t="shared" si="0"/>
        <v>Hospital600</v>
      </c>
      <c r="O33" s="52">
        <v>120</v>
      </c>
      <c r="P33" s="1">
        <v>600</v>
      </c>
    </row>
    <row r="34" spans="12:16" x14ac:dyDescent="0.3">
      <c r="L34" s="53" t="s">
        <v>6</v>
      </c>
      <c r="M34" s="52">
        <v>900</v>
      </c>
      <c r="N34" s="52" t="str">
        <f t="shared" si="0"/>
        <v>Hospital900</v>
      </c>
      <c r="O34" s="52">
        <v>135</v>
      </c>
      <c r="P34" s="1">
        <v>900</v>
      </c>
    </row>
    <row r="35" spans="12:16" x14ac:dyDescent="0.3">
      <c r="L35" s="53" t="s">
        <v>6</v>
      </c>
      <c r="M35" s="52">
        <v>1200</v>
      </c>
      <c r="N35" s="52" t="str">
        <f t="shared" si="0"/>
        <v>Hospital1200</v>
      </c>
      <c r="O35" s="52">
        <v>155</v>
      </c>
      <c r="P35" s="1">
        <v>1200</v>
      </c>
    </row>
    <row r="36" spans="12:16" x14ac:dyDescent="0.3">
      <c r="L36" s="53" t="s">
        <v>6</v>
      </c>
      <c r="M36" s="52">
        <v>1500</v>
      </c>
      <c r="N36" s="52" t="str">
        <f t="shared" si="0"/>
        <v>Hospital1500</v>
      </c>
      <c r="O36" s="52">
        <v>185</v>
      </c>
      <c r="P36" s="1">
        <v>1500</v>
      </c>
    </row>
    <row r="37" spans="12:16" x14ac:dyDescent="0.3">
      <c r="L37" s="53" t="s">
        <v>6</v>
      </c>
      <c r="M37" s="52">
        <v>1750</v>
      </c>
      <c r="N37" s="52" t="str">
        <f t="shared" si="0"/>
        <v>Hospital1750</v>
      </c>
      <c r="O37" s="52">
        <v>200</v>
      </c>
      <c r="P37" s="1">
        <v>1750</v>
      </c>
    </row>
    <row r="38" spans="12:16" x14ac:dyDescent="0.3">
      <c r="L38" s="53" t="s">
        <v>6</v>
      </c>
      <c r="M38" s="52">
        <v>2000</v>
      </c>
      <c r="N38" s="52" t="str">
        <f t="shared" si="0"/>
        <v>Hospital2000</v>
      </c>
      <c r="O38" s="52">
        <v>220</v>
      </c>
      <c r="P38" s="1">
        <v>2000</v>
      </c>
    </row>
    <row r="39" spans="12:16" x14ac:dyDescent="0.3">
      <c r="L39" s="53" t="s">
        <v>6</v>
      </c>
      <c r="M39" s="52">
        <v>3000</v>
      </c>
      <c r="N39" s="52" t="str">
        <f t="shared" si="0"/>
        <v>Hospital3000</v>
      </c>
      <c r="O39" s="52">
        <v>300</v>
      </c>
      <c r="P39" s="1">
        <v>3000</v>
      </c>
    </row>
    <row r="40" spans="12:16" x14ac:dyDescent="0.3">
      <c r="L40" s="53" t="s">
        <v>6</v>
      </c>
      <c r="M40" s="52">
        <v>4000</v>
      </c>
      <c r="N40" s="52" t="str">
        <f t="shared" si="0"/>
        <v>Hospital4000</v>
      </c>
      <c r="O40" s="52">
        <v>365</v>
      </c>
      <c r="P40" s="1">
        <v>4000</v>
      </c>
    </row>
    <row r="41" spans="12:16" x14ac:dyDescent="0.3">
      <c r="L41" s="53" t="s">
        <v>6</v>
      </c>
      <c r="M41" s="52">
        <v>5000</v>
      </c>
      <c r="N41" s="52" t="str">
        <f t="shared" si="0"/>
        <v>Hospital5000</v>
      </c>
      <c r="O41" s="52">
        <v>430</v>
      </c>
      <c r="P41" s="1">
        <v>5000</v>
      </c>
    </row>
    <row r="42" spans="12:16" x14ac:dyDescent="0.3">
      <c r="L42" s="53" t="s">
        <v>6</v>
      </c>
      <c r="M42" s="52">
        <v>6000</v>
      </c>
      <c r="N42" s="52" t="str">
        <f t="shared" si="0"/>
        <v>Hospital6000</v>
      </c>
      <c r="O42" s="52">
        <v>490</v>
      </c>
      <c r="P42" s="1">
        <v>6000</v>
      </c>
    </row>
    <row r="43" spans="12:16" x14ac:dyDescent="0.3">
      <c r="L43" s="53" t="s">
        <v>6</v>
      </c>
      <c r="M43" s="52">
        <v>7000</v>
      </c>
      <c r="N43" s="52" t="str">
        <f t="shared" si="0"/>
        <v>Hospital7000</v>
      </c>
      <c r="O43" s="52">
        <v>540</v>
      </c>
      <c r="P43" s="1">
        <v>7000</v>
      </c>
    </row>
    <row r="44" spans="12:16" x14ac:dyDescent="0.3">
      <c r="L44" s="53" t="s">
        <v>6</v>
      </c>
      <c r="M44" s="52">
        <v>8000</v>
      </c>
      <c r="N44" s="52" t="str">
        <f t="shared" si="0"/>
        <v>Hospital8000</v>
      </c>
      <c r="O44" s="52">
        <v>600</v>
      </c>
      <c r="P44" s="1">
        <v>8000</v>
      </c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H8"/>
  <sheetViews>
    <sheetView workbookViewId="0">
      <selection activeCell="F5" sqref="B5:F5"/>
    </sheetView>
  </sheetViews>
  <sheetFormatPr defaultRowHeight="15.6" x14ac:dyDescent="0.3"/>
  <sheetData>
    <row r="2" spans="2:8" x14ac:dyDescent="0.3">
      <c r="B2" s="43" t="s">
        <v>125</v>
      </c>
      <c r="H2" t="s">
        <v>139</v>
      </c>
    </row>
    <row r="5" spans="2:8" x14ac:dyDescent="0.3">
      <c r="B5" s="43" t="s">
        <v>138</v>
      </c>
      <c r="H5" t="s">
        <v>140</v>
      </c>
    </row>
    <row r="7" spans="2:8" x14ac:dyDescent="0.3">
      <c r="C7" s="50" t="s">
        <v>141</v>
      </c>
    </row>
    <row r="8" spans="2:8" x14ac:dyDescent="0.3">
      <c r="C8" t="s">
        <v>142</v>
      </c>
    </row>
  </sheetData>
  <hyperlinks>
    <hyperlink ref="B2" r:id="rId1" xr:uid="{00000000-0004-0000-0300-000000000000}"/>
    <hyperlink ref="B5" r:id="rId2" xr:uid="{00000000-0004-0000-0300-000001000000}"/>
    <hyperlink ref="C7" r:id="rId3" xr:uid="{00000000-0004-0000-0300-000002000000}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Flow Calculation</vt:lpstr>
      <vt:lpstr>System GPM load</vt:lpstr>
      <vt:lpstr>Ebara Pump Sizing Link</vt:lpstr>
      <vt:lpstr>'Flow Calculation'!Print_Area</vt:lpstr>
      <vt:lpstr>'Flow Calculation'!Print_Area_MI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Domestic water calculation (booster pump)</dc:title>
  <dc:subject>Booster Pump</dc:subject>
  <dc:creator>Stephanie Wright</dc:creator>
  <cp:lastModifiedBy>Dan Burke</cp:lastModifiedBy>
  <cp:lastPrinted>2007-06-28T14:24:32Z</cp:lastPrinted>
  <dcterms:created xsi:type="dcterms:W3CDTF">1999-11-10T16:32:26Z</dcterms:created>
  <dcterms:modified xsi:type="dcterms:W3CDTF">2021-09-22T13:45:32Z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